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U:\datos web\"/>
    </mc:Choice>
  </mc:AlternateContent>
  <xr:revisionPtr revIDLastSave="0" documentId="8_{EDCE94FE-D033-4A41-AC95-644DF2B748EA}" xr6:coauthVersionLast="47" xr6:coauthVersionMax="47" xr10:uidLastSave="{00000000-0000-0000-0000-000000000000}"/>
  <bookViews>
    <workbookView xWindow="28680" yWindow="-120" windowWidth="29040" windowHeight="15720" tabRatio="735" firstSheet="2" activeTab="6" xr2:uid="{00000000-000D-0000-FFFF-FFFF00000000}"/>
  </bookViews>
  <sheets>
    <sheet name="Resultados" sheetId="72" r:id="rId1"/>
    <sheet name="Resultados divisiones" sheetId="84" r:id="rId2"/>
    <sheet name="Mercados" sheetId="13" r:id="rId3"/>
    <sheet name="Efecto dólar" sheetId="33" r:id="rId4"/>
    <sheet name="Compras" sheetId="18" r:id="rId5"/>
    <sheet name="Costes" sheetId="85" r:id="rId6"/>
    <sheet name="Plantilla" sheetId="66" r:id="rId7"/>
    <sheet name="Balance" sheetId="19" r:id="rId8"/>
    <sheet name="Ratios " sheetId="57" r:id="rId9"/>
  </sheets>
  <definedNames>
    <definedName name="_Hlk125982819" localSheetId="1">'Resultados divisiones'!#REF!</definedName>
    <definedName name="_Hlk62586836" localSheetId="1">'Resultados divisiones'!#REF!</definedName>
    <definedName name="_xlnm.Print_Area" localSheetId="7">Balance!$B$2:$J$23</definedName>
    <definedName name="_xlnm.Print_Area" localSheetId="4">Compras!$B$4:$J$23</definedName>
    <definedName name="_xlnm.Print_Area" localSheetId="5">Costes!$B$2:$H$37</definedName>
    <definedName name="_xlnm.Print_Area" localSheetId="3">'Efecto dólar'!$B$6:$AA$37</definedName>
    <definedName name="_xlnm.Print_Area" localSheetId="2">Mercados!$C$3:$R$17</definedName>
    <definedName name="_xlnm.Print_Area" localSheetId="8">'Ratios '!$B$4:$F$28</definedName>
    <definedName name="_xlnm.Print_Area" localSheetId="0">Resultados!$A$1:$E$31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8" l="1"/>
  <c r="F7" i="18"/>
  <c r="F21" i="19" l="1"/>
  <c r="D21" i="19"/>
  <c r="F23" i="19"/>
  <c r="D23" i="19"/>
  <c r="F14" i="85"/>
  <c r="F17" i="85"/>
  <c r="F13" i="85"/>
  <c r="F8" i="85"/>
  <c r="F7" i="85"/>
  <c r="F14" i="18"/>
  <c r="F12" i="85" l="1"/>
  <c r="F6" i="85"/>
  <c r="J12" i="18" l="1"/>
  <c r="J11" i="18"/>
  <c r="J10" i="18"/>
  <c r="J9" i="18"/>
  <c r="U11" i="84"/>
  <c r="T11" i="84"/>
  <c r="U9" i="84"/>
  <c r="T9" i="84"/>
  <c r="Q18" i="84"/>
  <c r="T9" i="33"/>
  <c r="M13" i="33"/>
  <c r="L13" i="33"/>
  <c r="F21" i="33"/>
  <c r="F20" i="33"/>
  <c r="D13" i="33"/>
  <c r="E13" i="33" l="1"/>
  <c r="F11" i="33" l="1"/>
  <c r="F10" i="33"/>
  <c r="N10" i="13"/>
  <c r="N16" i="13" s="1"/>
  <c r="I10" i="13"/>
  <c r="I16" i="13" s="1"/>
  <c r="D10" i="13"/>
  <c r="F9" i="33" l="1"/>
  <c r="D17" i="85"/>
  <c r="J17" i="85" s="1"/>
  <c r="F10" i="85"/>
  <c r="F19" i="85" s="1"/>
  <c r="D10" i="85"/>
  <c r="J10" i="85" s="1"/>
  <c r="B10" i="85"/>
  <c r="D9" i="85"/>
  <c r="B9" i="85"/>
  <c r="Q14" i="13"/>
  <c r="Q13" i="13"/>
  <c r="Q12" i="13"/>
  <c r="Q8" i="13"/>
  <c r="L14" i="13"/>
  <c r="L13" i="13"/>
  <c r="L12" i="13"/>
  <c r="L8" i="13"/>
  <c r="G14" i="13"/>
  <c r="G13" i="13"/>
  <c r="G12" i="13"/>
  <c r="G8" i="13"/>
  <c r="U14" i="13"/>
  <c r="U13" i="13"/>
  <c r="U12" i="13"/>
  <c r="U8" i="13"/>
  <c r="P10" i="13"/>
  <c r="P16" i="13" s="1"/>
  <c r="K10" i="13"/>
  <c r="K16" i="13" s="1"/>
  <c r="F10" i="13"/>
  <c r="F16" i="13" s="1"/>
  <c r="D13" i="85"/>
  <c r="J13" i="85" s="1"/>
  <c r="D14" i="85"/>
  <c r="J14" i="85" s="1"/>
  <c r="D8" i="85"/>
  <c r="J8" i="85" s="1"/>
  <c r="D7" i="85"/>
  <c r="D6" i="85" s="1"/>
  <c r="D14" i="18"/>
  <c r="J14" i="18" s="1"/>
  <c r="D8" i="18"/>
  <c r="J8" i="18" s="1"/>
  <c r="D7" i="18"/>
  <c r="F6" i="18"/>
  <c r="R13" i="33" s="1"/>
  <c r="D10" i="66"/>
  <c r="H10" i="66" s="1"/>
  <c r="D11" i="66"/>
  <c r="D12" i="66"/>
  <c r="D13" i="66"/>
  <c r="D14" i="66"/>
  <c r="D15" i="66"/>
  <c r="D16" i="66"/>
  <c r="D9" i="66"/>
  <c r="K9" i="66" s="1"/>
  <c r="M19" i="66"/>
  <c r="N19" i="66" s="1"/>
  <c r="Q10" i="66"/>
  <c r="Q11" i="66"/>
  <c r="Q12" i="66"/>
  <c r="Q13" i="66"/>
  <c r="Q14" i="66"/>
  <c r="Q15" i="66"/>
  <c r="Q16" i="66"/>
  <c r="M10" i="66"/>
  <c r="M11" i="66"/>
  <c r="M12" i="66"/>
  <c r="M13" i="66"/>
  <c r="M14" i="66"/>
  <c r="T14" i="66" s="1"/>
  <c r="M15" i="66"/>
  <c r="T15" i="66" s="1"/>
  <c r="M16" i="66"/>
  <c r="M9" i="66"/>
  <c r="T9" i="66" s="1"/>
  <c r="Q15" i="84"/>
  <c r="P15" i="84"/>
  <c r="U12" i="84"/>
  <c r="E15" i="84"/>
  <c r="E18" i="84" s="1"/>
  <c r="D15" i="84"/>
  <c r="N24" i="84"/>
  <c r="N23" i="84"/>
  <c r="N22" i="84"/>
  <c r="N12" i="84"/>
  <c r="N11" i="84"/>
  <c r="N9" i="84"/>
  <c r="J24" i="84"/>
  <c r="J23" i="84"/>
  <c r="J22" i="84"/>
  <c r="J12" i="84"/>
  <c r="J11" i="84"/>
  <c r="J9" i="84"/>
  <c r="F24" i="84"/>
  <c r="F23" i="84"/>
  <c r="F22" i="84"/>
  <c r="F12" i="84"/>
  <c r="F11" i="84"/>
  <c r="F9" i="84"/>
  <c r="P16" i="84"/>
  <c r="P18" i="84" s="1"/>
  <c r="E20" i="84"/>
  <c r="D20" i="84"/>
  <c r="Q13" i="33"/>
  <c r="P13" i="33"/>
  <c r="I13" i="33"/>
  <c r="H13" i="33"/>
  <c r="F18" i="19"/>
  <c r="F7" i="19"/>
  <c r="F11" i="19" s="1"/>
  <c r="J20" i="72"/>
  <c r="F13" i="72"/>
  <c r="F22" i="72" s="1"/>
  <c r="F26" i="72" s="1"/>
  <c r="F30" i="72" s="1"/>
  <c r="F33" i="72" s="1"/>
  <c r="F37" i="72" s="1"/>
  <c r="F6" i="72"/>
  <c r="T16" i="66"/>
  <c r="T10" i="66"/>
  <c r="H16" i="66"/>
  <c r="X9" i="33"/>
  <c r="X13" i="33"/>
  <c r="U13" i="33"/>
  <c r="W13" i="33"/>
  <c r="T13" i="33"/>
  <c r="X11" i="33"/>
  <c r="X10" i="33"/>
  <c r="W11" i="33"/>
  <c r="W10" i="33"/>
  <c r="W9" i="33"/>
  <c r="U9" i="33"/>
  <c r="T10" i="33"/>
  <c r="U16" i="13" l="1"/>
  <c r="U10" i="13"/>
  <c r="F16" i="18"/>
  <c r="H7" i="18"/>
  <c r="J7" i="18"/>
  <c r="J13" i="33"/>
  <c r="J10" i="33"/>
  <c r="J11" i="33"/>
  <c r="J9" i="33"/>
  <c r="H10" i="85"/>
  <c r="J7" i="85"/>
  <c r="J6" i="85"/>
  <c r="H9" i="66"/>
  <c r="N9" i="66"/>
  <c r="T13" i="66"/>
  <c r="T11" i="66"/>
  <c r="T12" i="66"/>
  <c r="Q9" i="66"/>
  <c r="F20" i="84"/>
  <c r="F15" i="84"/>
  <c r="D18" i="84"/>
  <c r="F18" i="84" s="1"/>
  <c r="D13" i="72"/>
  <c r="H20" i="72"/>
  <c r="M20" i="84"/>
  <c r="L20" i="84"/>
  <c r="I20" i="84"/>
  <c r="H20" i="84"/>
  <c r="T13" i="84"/>
  <c r="U13" i="84"/>
  <c r="J39" i="72"/>
  <c r="J35" i="72"/>
  <c r="J14" i="72"/>
  <c r="J20" i="84" l="1"/>
  <c r="N20" i="84"/>
  <c r="U24" i="84"/>
  <c r="U23" i="84"/>
  <c r="U22" i="84"/>
  <c r="U16" i="84"/>
  <c r="M15" i="84"/>
  <c r="M18" i="84" s="1"/>
  <c r="I15" i="84"/>
  <c r="I18" i="84" l="1"/>
  <c r="U15" i="84"/>
  <c r="U18" i="84" s="1"/>
  <c r="U20" i="84"/>
  <c r="S8" i="13"/>
  <c r="S14" i="13"/>
  <c r="V14" i="13" s="1"/>
  <c r="S13" i="13"/>
  <c r="V13" i="13" s="1"/>
  <c r="S12" i="13"/>
  <c r="V12" i="13" s="1"/>
  <c r="V8" i="13" l="1"/>
  <c r="J19" i="66"/>
  <c r="D19" i="66"/>
  <c r="G19" i="66"/>
  <c r="S19" i="66"/>
  <c r="P19" i="66"/>
  <c r="T24" i="84"/>
  <c r="T16" i="84"/>
  <c r="E9" i="66" l="1"/>
  <c r="N15" i="66"/>
  <c r="N14" i="66"/>
  <c r="N13" i="66"/>
  <c r="N12" i="66"/>
  <c r="N11" i="66"/>
  <c r="N10" i="66"/>
  <c r="N16" i="66"/>
  <c r="Q19" i="66"/>
  <c r="T19" i="66"/>
  <c r="K16" i="66"/>
  <c r="K15" i="66"/>
  <c r="K14" i="66"/>
  <c r="K13" i="66"/>
  <c r="K12" i="66"/>
  <c r="K11" i="66"/>
  <c r="K10" i="66"/>
  <c r="H15" i="66"/>
  <c r="H14" i="66"/>
  <c r="H13" i="66"/>
  <c r="H12" i="66"/>
  <c r="H11" i="66"/>
  <c r="K19" i="66"/>
  <c r="D16" i="85"/>
  <c r="J16" i="85" l="1"/>
  <c r="E12" i="66"/>
  <c r="E11" i="66"/>
  <c r="E15" i="66"/>
  <c r="E16" i="66"/>
  <c r="E13" i="66"/>
  <c r="H19" i="66"/>
  <c r="E10" i="66"/>
  <c r="E14" i="66"/>
  <c r="D7" i="19" l="1"/>
  <c r="D11" i="19" s="1"/>
  <c r="D6" i="72"/>
  <c r="H6" i="72" s="1"/>
  <c r="T11" i="33" l="1"/>
  <c r="H31" i="72"/>
  <c r="H27" i="72"/>
  <c r="H39" i="72"/>
  <c r="V16" i="84" l="1"/>
  <c r="R16" i="84" l="1"/>
  <c r="L15" i="84"/>
  <c r="L18" i="84" s="1"/>
  <c r="N18" i="84" s="1"/>
  <c r="H15" i="84"/>
  <c r="H18" i="84" s="1"/>
  <c r="T12" i="84" l="1"/>
  <c r="V12" i="84" s="1"/>
  <c r="T20" i="84"/>
  <c r="V20" i="84" s="1"/>
  <c r="T15" i="84" l="1"/>
  <c r="T18" i="84" s="1"/>
  <c r="T23" i="84"/>
  <c r="T22" i="84"/>
  <c r="G10" i="13" l="1"/>
  <c r="D6" i="18" l="1"/>
  <c r="H21" i="19"/>
  <c r="J6" i="18" l="1"/>
  <c r="N13" i="33"/>
  <c r="D16" i="18"/>
  <c r="V23" i="84"/>
  <c r="V22" i="84"/>
  <c r="D18" i="19"/>
  <c r="D22" i="72"/>
  <c r="J23" i="72"/>
  <c r="H23" i="72"/>
  <c r="J10" i="72"/>
  <c r="H10" i="72"/>
  <c r="J6" i="72"/>
  <c r="D26" i="72" l="1"/>
  <c r="D30" i="72" s="1"/>
  <c r="J22" i="72"/>
  <c r="H26" i="72" l="1"/>
  <c r="D33" i="72"/>
  <c r="H33" i="72" s="1"/>
  <c r="J30" i="72"/>
  <c r="H35" i="72"/>
  <c r="H30" i="72"/>
  <c r="D12" i="85"/>
  <c r="D19" i="85" s="1"/>
  <c r="J19" i="85" l="1"/>
  <c r="J12" i="85"/>
  <c r="J33" i="72"/>
  <c r="D37" i="72"/>
  <c r="H17" i="85"/>
  <c r="H16" i="85"/>
  <c r="H14" i="85"/>
  <c r="H13" i="85"/>
  <c r="H8" i="85"/>
  <c r="J37" i="72" l="1"/>
  <c r="H37" i="72"/>
  <c r="H7" i="85"/>
  <c r="H12" i="85"/>
  <c r="H6" i="85" l="1"/>
  <c r="H19" i="85" l="1"/>
  <c r="N15" i="84" l="1"/>
  <c r="J15" i="84"/>
  <c r="J31" i="72"/>
  <c r="J28" i="72"/>
  <c r="H28" i="72"/>
  <c r="J27" i="72"/>
  <c r="J19" i="72"/>
  <c r="H19" i="72"/>
  <c r="J18" i="72"/>
  <c r="H18" i="72"/>
  <c r="J16" i="72"/>
  <c r="H16" i="72"/>
  <c r="H14" i="72"/>
  <c r="J9" i="72"/>
  <c r="H9" i="72"/>
  <c r="J8" i="72"/>
  <c r="H8" i="72"/>
  <c r="J7" i="72"/>
  <c r="H7" i="72"/>
  <c r="V18" i="84" l="1"/>
  <c r="V24" i="84"/>
  <c r="V11" i="84"/>
  <c r="V9" i="84"/>
  <c r="H13" i="72"/>
  <c r="J13" i="72"/>
  <c r="H17" i="72"/>
  <c r="J17" i="72"/>
  <c r="V15" i="84" l="1"/>
  <c r="H22" i="72"/>
  <c r="H23" i="19"/>
  <c r="J18" i="84"/>
  <c r="R18" i="84"/>
  <c r="J26" i="72" l="1"/>
  <c r="H12" i="18" l="1"/>
  <c r="H11" i="18"/>
  <c r="H10" i="18"/>
  <c r="H9" i="18"/>
  <c r="H8" i="18" l="1"/>
  <c r="H6" i="18" s="1"/>
  <c r="U10" i="33" l="1"/>
  <c r="U11" i="33"/>
  <c r="L10" i="13" l="1"/>
  <c r="Q10" i="13" l="1"/>
  <c r="J13" i="13" l="1"/>
  <c r="J8" i="13"/>
  <c r="J12" i="13"/>
  <c r="J14" i="13"/>
  <c r="L16" i="13"/>
  <c r="S10" i="13"/>
  <c r="V10" i="13" l="1"/>
  <c r="S16" i="13"/>
  <c r="O13" i="13"/>
  <c r="Q16" i="13"/>
  <c r="O8" i="13"/>
  <c r="O14" i="13"/>
  <c r="O12" i="13"/>
  <c r="J10" i="13"/>
  <c r="J16" i="13" s="1"/>
  <c r="E14" i="13"/>
  <c r="E13" i="13"/>
  <c r="E12" i="13"/>
  <c r="E8" i="13"/>
  <c r="G16" i="13"/>
  <c r="V16" i="13" l="1"/>
  <c r="F13" i="33"/>
  <c r="O10" i="13"/>
  <c r="O16" i="13" s="1"/>
  <c r="E10" i="13"/>
  <c r="E16" i="13" s="1"/>
  <c r="T12" i="13"/>
  <c r="T14" i="13"/>
  <c r="T13" i="13"/>
  <c r="T8" i="13"/>
  <c r="H14" i="18"/>
  <c r="T10" i="13" l="1"/>
  <c r="T16" i="13" s="1"/>
  <c r="H7" i="19"/>
  <c r="H8" i="19"/>
  <c r="H9" i="19"/>
  <c r="H11" i="19"/>
  <c r="H14" i="19"/>
  <c r="H15" i="19"/>
  <c r="H16" i="19"/>
  <c r="H18" i="19"/>
  <c r="H6" i="19"/>
  <c r="J8" i="19"/>
  <c r="J9" i="19"/>
  <c r="J11" i="19"/>
  <c r="J14" i="19"/>
  <c r="J15" i="19"/>
  <c r="J16" i="19"/>
  <c r="J18" i="19"/>
  <c r="J6" i="19"/>
  <c r="J7" i="19"/>
  <c r="W172"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42" authorId="0" shapeId="0" xr:uid="{00000000-0006-0000-0600-000001000000}">
      <text>
        <r>
          <rPr>
            <b/>
            <sz val="9"/>
            <color indexed="81"/>
            <rFont val="Tahoma"/>
            <family val="2"/>
          </rPr>
          <t>Autor:</t>
        </r>
        <r>
          <rPr>
            <sz val="9"/>
            <color indexed="81"/>
            <rFont val="Tahoma"/>
            <family val="2"/>
          </rPr>
          <t xml:space="preserve">
2 Rumanía
4 Italia
7 Francia
1 Reino Unido
</t>
        </r>
      </text>
    </comment>
    <comment ref="E42" authorId="0" shapeId="0" xr:uid="{00000000-0006-0000-0600-000002000000}">
      <text>
        <r>
          <rPr>
            <b/>
            <sz val="9"/>
            <color indexed="81"/>
            <rFont val="Tahoma"/>
            <family val="2"/>
          </rPr>
          <t>Autor:</t>
        </r>
        <r>
          <rPr>
            <sz val="9"/>
            <color indexed="81"/>
            <rFont val="Tahoma"/>
            <family val="2"/>
          </rPr>
          <t xml:space="preserve">
2 Rumanía
4 Italia
3 francia
</t>
        </r>
      </text>
    </comment>
    <comment ref="D43" authorId="0" shapeId="0" xr:uid="{00000000-0006-0000-0600-000003000000}">
      <text>
        <r>
          <rPr>
            <b/>
            <sz val="9"/>
            <color indexed="81"/>
            <rFont val="Tahoma"/>
            <family val="2"/>
          </rPr>
          <t>Autor:</t>
        </r>
        <r>
          <rPr>
            <sz val="9"/>
            <color indexed="81"/>
            <rFont val="Tahoma"/>
            <family val="2"/>
          </rPr>
          <t xml:space="preserve">
1 Suiza
</t>
        </r>
      </text>
    </comment>
    <comment ref="E43" authorId="0" shapeId="0" xr:uid="{00000000-0006-0000-0600-000004000000}">
      <text>
        <r>
          <rPr>
            <b/>
            <sz val="9"/>
            <color indexed="81"/>
            <rFont val="Tahoma"/>
            <family val="2"/>
          </rPr>
          <t>Autor:</t>
        </r>
        <r>
          <rPr>
            <sz val="9"/>
            <color indexed="81"/>
            <rFont val="Tahoma"/>
            <family val="2"/>
          </rPr>
          <t xml:space="preserve">
1 Suiza
</t>
        </r>
      </text>
    </comment>
    <comment ref="D44" authorId="0" shapeId="0" xr:uid="{00000000-0006-0000-0600-000005000000}">
      <text>
        <r>
          <rPr>
            <b/>
            <sz val="9"/>
            <color indexed="81"/>
            <rFont val="Tahoma"/>
            <family val="2"/>
          </rPr>
          <t>Autor:</t>
        </r>
        <r>
          <rPr>
            <sz val="9"/>
            <color indexed="81"/>
            <rFont val="Tahoma"/>
            <family val="2"/>
          </rPr>
          <t xml:space="preserve">
1 Filipinas
1 Vietnam
1 Venezuela
3 Uruguay
2 Rep. Dominicana
1 Marruecos
1 Guinea_Bissau
1 Fed. Rusa
1 Argentina</t>
        </r>
      </text>
    </comment>
    <comment ref="E44" authorId="0" shapeId="0" xr:uid="{00000000-0006-0000-0600-000006000000}">
      <text>
        <r>
          <rPr>
            <b/>
            <sz val="9"/>
            <color indexed="81"/>
            <rFont val="Tahoma"/>
            <family val="2"/>
          </rPr>
          <t>Autor:</t>
        </r>
        <r>
          <rPr>
            <sz val="9"/>
            <color indexed="81"/>
            <rFont val="Tahoma"/>
            <family val="2"/>
          </rPr>
          <t xml:space="preserve">
1 Filipinas
1 Vietnam
1 Venezuela
2 Uruguay
2 Rep. Dominicana
1 Marruecos
1 Guinea_Bissau
1 Fed. Rusa
1 Argentina</t>
        </r>
      </text>
    </comment>
  </commentList>
</comments>
</file>

<file path=xl/sharedStrings.xml><?xml version="1.0" encoding="utf-8"?>
<sst xmlns="http://schemas.openxmlformats.org/spreadsheetml/2006/main" count="350" uniqueCount="209">
  <si>
    <t>Total</t>
  </si>
  <si>
    <t>Farmacia</t>
  </si>
  <si>
    <t>Derivados del cloro</t>
  </si>
  <si>
    <t>Química Intermedia</t>
  </si>
  <si>
    <t>Otros</t>
  </si>
  <si>
    <t>Ventas</t>
  </si>
  <si>
    <t>Compras</t>
  </si>
  <si>
    <t>Ejercicio</t>
  </si>
  <si>
    <t>Electricidad</t>
  </si>
  <si>
    <t>Aprovisionamientos</t>
  </si>
  <si>
    <t>Suministros</t>
  </si>
  <si>
    <t>España</t>
  </si>
  <si>
    <t>Exterior</t>
  </si>
  <si>
    <t>Gas y vapor</t>
  </si>
  <si>
    <t xml:space="preserve">Agua </t>
  </si>
  <si>
    <t>Margen A&amp;S</t>
  </si>
  <si>
    <t>Aprovisionamientos y suministros</t>
  </si>
  <si>
    <t>División de química intermedia</t>
  </si>
  <si>
    <t>División de farmacia</t>
  </si>
  <si>
    <t>Amortizaciones</t>
  </si>
  <si>
    <t>Ebit</t>
  </si>
  <si>
    <t>Resultado financiero</t>
  </si>
  <si>
    <t>Resultado antes de impuestos</t>
  </si>
  <si>
    <t>Activos</t>
  </si>
  <si>
    <t>Pasivos</t>
  </si>
  <si>
    <t>Inversiones en inmovilizado</t>
  </si>
  <si>
    <t>Cifra de negocios</t>
  </si>
  <si>
    <t>División de derivados del cloro</t>
  </si>
  <si>
    <t>Activos no corrientes</t>
  </si>
  <si>
    <t>Capital circulante</t>
  </si>
  <si>
    <t>Pasivos corrientes</t>
  </si>
  <si>
    <t>Recursos empleados</t>
  </si>
  <si>
    <t>Provisiones y otras deudas</t>
  </si>
  <si>
    <t>Origen de fondos</t>
  </si>
  <si>
    <t>Análisis económico del balance</t>
  </si>
  <si>
    <t>Activos corrientes</t>
  </si>
  <si>
    <t>Impuestos a las ganancias</t>
  </si>
  <si>
    <t>Gastos de personal</t>
  </si>
  <si>
    <t>Otros gastos de explotación</t>
  </si>
  <si>
    <t>Gastos</t>
  </si>
  <si>
    <t>Ingresos</t>
  </si>
  <si>
    <t>Gastos variables</t>
  </si>
  <si>
    <t>Gastos fijos</t>
  </si>
  <si>
    <t>Personal</t>
  </si>
  <si>
    <t>Gastos no recurrentes</t>
  </si>
  <si>
    <t>PER</t>
  </si>
  <si>
    <t>CFA (euros)</t>
  </si>
  <si>
    <t>Cotización (euros/acción)</t>
  </si>
  <si>
    <t>Bursátiles</t>
  </si>
  <si>
    <t>Margen bruto/ingresos (%)</t>
  </si>
  <si>
    <t>Productividad (euros/persona)</t>
  </si>
  <si>
    <t>Operativos</t>
  </si>
  <si>
    <t>Período medio de pago (días)</t>
  </si>
  <si>
    <t>Período medio de cobro (días)</t>
  </si>
  <si>
    <t>ROCE (%)</t>
  </si>
  <si>
    <t>Liquidez</t>
  </si>
  <si>
    <t>Financieros</t>
  </si>
  <si>
    <t>Miles de euros</t>
  </si>
  <si>
    <t>Variación (%)</t>
  </si>
  <si>
    <t>Otros ingresos de explotación</t>
  </si>
  <si>
    <t>Cobertura de financiación del inmovilizado</t>
  </si>
  <si>
    <t>Producción (miles de toneladas)</t>
  </si>
  <si>
    <t>Capitalización (miles de euros)</t>
  </si>
  <si>
    <t xml:space="preserve"> –</t>
  </si>
  <si>
    <t>Margen de ebitda ordinario/ventas (%)</t>
  </si>
  <si>
    <t>Variación</t>
  </si>
  <si>
    <t>Neto</t>
  </si>
  <si>
    <t>Hombres</t>
  </si>
  <si>
    <t>Mujeres</t>
  </si>
  <si>
    <t>Técnicos</t>
  </si>
  <si>
    <t>Participación en ganancias de asociadas</t>
  </si>
  <si>
    <t>Ventas de productos</t>
  </si>
  <si>
    <t>Total  consolidado</t>
  </si>
  <si>
    <t>Cuenta de pérdidas y ganancias consolidada</t>
  </si>
  <si>
    <t>Total Ercros</t>
  </si>
  <si>
    <t>Ventas por areas geográficas</t>
  </si>
  <si>
    <t>Compras y ventas en dólares</t>
  </si>
  <si>
    <t>Miles $</t>
  </si>
  <si>
    <t>Variación (M€)</t>
  </si>
  <si>
    <t>Ratio de solvencia (DFN/ebitda ordinario)</t>
  </si>
  <si>
    <t> Variación (%)</t>
  </si>
  <si>
    <t>Variación (miles de €)</t>
  </si>
  <si>
    <t>Beneficio por acción (€)</t>
  </si>
  <si>
    <t>(%)</t>
  </si>
  <si>
    <t>Cuota
(%)</t>
  </si>
  <si>
    <t>% /ventas</t>
  </si>
  <si>
    <t>% /compras</t>
  </si>
  <si>
    <t>Variación (m€)</t>
  </si>
  <si>
    <t>Equiv.
Miles €</t>
  </si>
  <si>
    <t>Variación
(%)</t>
  </si>
  <si>
    <t>$/€</t>
  </si>
  <si>
    <t xml:space="preserve">Tipo de cambio medio </t>
  </si>
  <si>
    <t>Estructura de la plantilla media</t>
  </si>
  <si>
    <t>Numero de personas</t>
  </si>
  <si>
    <t>Estructura de costes</t>
  </si>
  <si>
    <t>Deuda financiera neta (DFN)</t>
  </si>
  <si>
    <t>Resto de la UE</t>
  </si>
  <si>
    <t>Resto de la OCDE</t>
  </si>
  <si>
    <t>Resto del mundo</t>
  </si>
  <si>
    <t>Apalancamiento:</t>
  </si>
  <si>
    <r>
      <t>-</t>
    </r>
    <r>
      <rPr>
        <sz val="7"/>
        <color theme="1"/>
        <rFont val="Times New Roman"/>
        <family val="1"/>
      </rPr>
      <t xml:space="preserve">      </t>
    </r>
    <r>
      <rPr>
        <sz val="10"/>
        <color theme="1"/>
        <rFont val="Times New Roman"/>
        <family val="1"/>
      </rPr>
      <t>Propósito: evaluar el grado de financiación ajena respecto del patrimonio del Grupo Ercros.</t>
    </r>
  </si>
  <si>
    <t>Solvencia:</t>
  </si>
  <si>
    <r>
      <t>-</t>
    </r>
    <r>
      <rPr>
        <sz val="7"/>
        <color theme="1"/>
        <rFont val="Times New Roman"/>
        <family val="1"/>
      </rPr>
      <t xml:space="preserve">      </t>
    </r>
    <r>
      <rPr>
        <sz val="10"/>
        <color theme="1"/>
        <rFont val="Times New Roman"/>
        <family val="1"/>
      </rPr>
      <t xml:space="preserve">Cálculo: deuda neta </t>
    </r>
    <r>
      <rPr>
        <sz val="10"/>
        <color theme="1"/>
        <rFont val="Symbol"/>
        <family val="1"/>
        <charset val="2"/>
      </rPr>
      <t>¸</t>
    </r>
    <r>
      <rPr>
        <sz val="10"/>
        <color theme="1"/>
        <rFont val="Times New Roman"/>
        <family val="1"/>
      </rPr>
      <t xml:space="preserve"> resultado bruto de explotación ordinario.</t>
    </r>
  </si>
  <si>
    <r>
      <t>-</t>
    </r>
    <r>
      <rPr>
        <sz val="7"/>
        <color theme="1"/>
        <rFont val="Times New Roman"/>
        <family val="1"/>
      </rPr>
      <t xml:space="preserve">      </t>
    </r>
    <r>
      <rPr>
        <sz val="10"/>
        <color theme="1"/>
        <rFont val="Times New Roman"/>
        <family val="1"/>
      </rPr>
      <t>Propósito: evaluar la capacidad de devolución de la financiación ajena en número de años.</t>
    </r>
  </si>
  <si>
    <t>Liquidez:</t>
  </si>
  <si>
    <r>
      <t>-</t>
    </r>
    <r>
      <rPr>
        <sz val="7"/>
        <color theme="1"/>
        <rFont val="Times New Roman"/>
        <family val="1"/>
      </rPr>
      <t xml:space="preserve">      </t>
    </r>
    <r>
      <rPr>
        <sz val="10"/>
        <color theme="1"/>
        <rFont val="Times New Roman"/>
        <family val="1"/>
      </rPr>
      <t xml:space="preserve">Cálculo: activos corrientes </t>
    </r>
    <r>
      <rPr>
        <sz val="10"/>
        <color theme="1"/>
        <rFont val="Symbol"/>
        <family val="1"/>
        <charset val="2"/>
      </rPr>
      <t>¸</t>
    </r>
    <r>
      <rPr>
        <sz val="10"/>
        <color theme="1"/>
        <rFont val="Times New Roman"/>
        <family val="1"/>
      </rPr>
      <t xml:space="preserve"> pasivos corrientes.</t>
    </r>
  </si>
  <si>
    <r>
      <t>-</t>
    </r>
    <r>
      <rPr>
        <sz val="7"/>
        <color theme="1"/>
        <rFont val="Times New Roman"/>
        <family val="1"/>
      </rPr>
      <t xml:space="preserve">      </t>
    </r>
    <r>
      <rPr>
        <sz val="10"/>
        <color theme="1"/>
        <rFont val="Times New Roman"/>
        <family val="1"/>
      </rPr>
      <t>Propósito: evaluar la capacidad para hacer frente a los compromisos de pago a corto plazo.</t>
    </r>
  </si>
  <si>
    <t>Cobertura de financiación del inmovilizado:</t>
  </si>
  <si>
    <r>
      <t>-</t>
    </r>
    <r>
      <rPr>
        <sz val="7"/>
        <color theme="1"/>
        <rFont val="Times New Roman"/>
        <family val="1"/>
      </rPr>
      <t xml:space="preserve">      </t>
    </r>
    <r>
      <rPr>
        <sz val="10"/>
        <color theme="1"/>
        <rFont val="Times New Roman"/>
        <family val="1"/>
      </rPr>
      <t xml:space="preserve">Cálculo: (patrimonio total + pasivos no corrientes) </t>
    </r>
    <r>
      <rPr>
        <sz val="10"/>
        <color theme="1"/>
        <rFont val="Symbol"/>
        <family val="1"/>
        <charset val="2"/>
      </rPr>
      <t>¸</t>
    </r>
    <r>
      <rPr>
        <sz val="10"/>
        <color theme="1"/>
        <rFont val="Times New Roman"/>
        <family val="1"/>
      </rPr>
      <t xml:space="preserve"> activos no corrientes.</t>
    </r>
  </si>
  <si>
    <r>
      <t>-</t>
    </r>
    <r>
      <rPr>
        <sz val="7"/>
        <color theme="1"/>
        <rFont val="Times New Roman"/>
        <family val="1"/>
      </rPr>
      <t xml:space="preserve">      </t>
    </r>
    <r>
      <rPr>
        <sz val="10"/>
        <color theme="1"/>
        <rFont val="Times New Roman"/>
        <family val="1"/>
      </rPr>
      <t>Propósito: evaluar el grado de financiación ajena del Grupo.</t>
    </r>
  </si>
  <si>
    <t>ROCE:</t>
  </si>
  <si>
    <r>
      <t>-</t>
    </r>
    <r>
      <rPr>
        <sz val="7"/>
        <color theme="1"/>
        <rFont val="Times New Roman"/>
        <family val="1"/>
      </rPr>
      <t xml:space="preserve">      </t>
    </r>
    <r>
      <rPr>
        <sz val="10"/>
        <color theme="1"/>
        <rFont val="Times New Roman"/>
        <family val="1"/>
      </rPr>
      <t xml:space="preserve">Cálculo: resultado de explotación ordinario </t>
    </r>
    <r>
      <rPr>
        <sz val="10"/>
        <color theme="1"/>
        <rFont val="Symbol"/>
        <family val="1"/>
        <charset val="2"/>
      </rPr>
      <t>¸</t>
    </r>
    <r>
      <rPr>
        <sz val="10"/>
        <color theme="1"/>
        <rFont val="Times New Roman"/>
        <family val="1"/>
      </rPr>
      <t xml:space="preserve"> recursos empleados.</t>
    </r>
  </si>
  <si>
    <r>
      <t>-</t>
    </r>
    <r>
      <rPr>
        <sz val="7"/>
        <color theme="1"/>
        <rFont val="Times New Roman"/>
        <family val="1"/>
      </rPr>
      <t xml:space="preserve">      </t>
    </r>
    <r>
      <rPr>
        <sz val="10"/>
        <color theme="1"/>
        <rFont val="Times New Roman"/>
        <family val="1"/>
      </rPr>
      <t>Propósito: medir el nivel de rentabilidad obtenido por la empresa en su negocio ordinario en relación con la inversión realizada.</t>
    </r>
  </si>
  <si>
    <t>Período medio de cobro:</t>
  </si>
  <si>
    <r>
      <t>-</t>
    </r>
    <r>
      <rPr>
        <sz val="7"/>
        <color theme="1"/>
        <rFont val="Times New Roman"/>
        <family val="1"/>
      </rPr>
      <t xml:space="preserve">      </t>
    </r>
    <r>
      <rPr>
        <sz val="10"/>
        <color theme="1"/>
        <rFont val="Times New Roman"/>
        <family val="1"/>
      </rPr>
      <t xml:space="preserve">Cálculo: (deudores medios del ejercicio </t>
    </r>
    <r>
      <rPr>
        <sz val="10"/>
        <color theme="1"/>
        <rFont val="Symbol"/>
        <family val="1"/>
        <charset val="2"/>
      </rPr>
      <t>¸</t>
    </r>
    <r>
      <rPr>
        <sz val="10"/>
        <color theme="1"/>
        <rFont val="Times New Roman"/>
        <family val="1"/>
      </rPr>
      <t xml:space="preserve"> ventas) </t>
    </r>
    <r>
      <rPr>
        <sz val="10"/>
        <color theme="1"/>
        <rFont val="Symbol"/>
        <family val="1"/>
        <charset val="2"/>
      </rPr>
      <t>´</t>
    </r>
    <r>
      <rPr>
        <sz val="10"/>
        <color theme="1"/>
        <rFont val="Times New Roman"/>
        <family val="1"/>
      </rPr>
      <t xml:space="preserve"> 365.</t>
    </r>
  </si>
  <si>
    <r>
      <t>-</t>
    </r>
    <r>
      <rPr>
        <sz val="7"/>
        <color theme="1"/>
        <rFont val="Times New Roman"/>
        <family val="1"/>
      </rPr>
      <t xml:space="preserve">      </t>
    </r>
    <r>
      <rPr>
        <sz val="10"/>
        <color theme="1"/>
        <rFont val="Times New Roman"/>
        <family val="1"/>
      </rPr>
      <t>Propósito: evaluar el promedio de días que transcurre entre las ventas y los cobros totales del ejercicio.</t>
    </r>
  </si>
  <si>
    <t>Período medio de pago:</t>
  </si>
  <si>
    <r>
      <t>-</t>
    </r>
    <r>
      <rPr>
        <sz val="7"/>
        <color theme="1"/>
        <rFont val="Times New Roman"/>
        <family val="1"/>
      </rPr>
      <t xml:space="preserve">      </t>
    </r>
    <r>
      <rPr>
        <sz val="10"/>
        <color theme="1"/>
        <rFont val="Times New Roman"/>
        <family val="1"/>
      </rPr>
      <t>Propósito: evaluar el promedio de días que transcurre entre las compras y los pagos totales del ejercicio.</t>
    </r>
  </si>
  <si>
    <t>Producción:</t>
  </si>
  <si>
    <r>
      <t>-</t>
    </r>
    <r>
      <rPr>
        <sz val="7"/>
        <color theme="1"/>
        <rFont val="Times New Roman"/>
        <family val="1"/>
      </rPr>
      <t xml:space="preserve">      </t>
    </r>
    <r>
      <rPr>
        <sz val="10"/>
        <color theme="1"/>
        <rFont val="Times New Roman"/>
        <family val="1"/>
      </rPr>
      <t>Cálculo: volumen de unidades producidas.</t>
    </r>
  </si>
  <si>
    <r>
      <t>-</t>
    </r>
    <r>
      <rPr>
        <sz val="7"/>
        <color theme="1"/>
        <rFont val="Times New Roman"/>
        <family val="1"/>
      </rPr>
      <t xml:space="preserve">      </t>
    </r>
    <r>
      <rPr>
        <sz val="10"/>
        <color theme="1"/>
        <rFont val="Times New Roman"/>
        <family val="1"/>
      </rPr>
      <t>Propósito: medir el número de unidades físicas producidas.</t>
    </r>
  </si>
  <si>
    <t>Valor añadido:</t>
  </si>
  <si>
    <r>
      <t>-</t>
    </r>
    <r>
      <rPr>
        <sz val="7"/>
        <color theme="1"/>
        <rFont val="Times New Roman"/>
        <family val="1"/>
      </rPr>
      <t xml:space="preserve">      </t>
    </r>
    <r>
      <rPr>
        <sz val="10"/>
        <color theme="1"/>
        <rFont val="Times New Roman"/>
        <family val="1"/>
      </rPr>
      <t>Cálculo: resultado bruto de explotación ordinario + gastos de personal.</t>
    </r>
  </si>
  <si>
    <r>
      <t>-</t>
    </r>
    <r>
      <rPr>
        <sz val="7"/>
        <color theme="1"/>
        <rFont val="Times New Roman"/>
        <family val="1"/>
      </rPr>
      <t xml:space="preserve">      </t>
    </r>
    <r>
      <rPr>
        <sz val="10"/>
        <color theme="1"/>
        <rFont val="Times New Roman"/>
        <family val="1"/>
      </rPr>
      <t>Propósito: medir la riqueza que genera el Grupo.</t>
    </r>
  </si>
  <si>
    <t>Productividad:</t>
  </si>
  <si>
    <r>
      <t>-</t>
    </r>
    <r>
      <rPr>
        <sz val="7"/>
        <color theme="1"/>
        <rFont val="Times New Roman"/>
        <family val="1"/>
      </rPr>
      <t xml:space="preserve">      </t>
    </r>
    <r>
      <rPr>
        <sz val="10"/>
        <color theme="1"/>
        <rFont val="Times New Roman"/>
        <family val="1"/>
      </rPr>
      <t xml:space="preserve">Cálculo: valor añadido </t>
    </r>
    <r>
      <rPr>
        <sz val="10"/>
        <color theme="1"/>
        <rFont val="Symbol"/>
        <family val="1"/>
        <charset val="2"/>
      </rPr>
      <t>¸</t>
    </r>
    <r>
      <rPr>
        <sz val="10"/>
        <color theme="1"/>
        <rFont val="Times New Roman"/>
        <family val="1"/>
      </rPr>
      <t xml:space="preserve"> nº de empleados.</t>
    </r>
  </si>
  <si>
    <r>
      <t>-</t>
    </r>
    <r>
      <rPr>
        <sz val="7"/>
        <color theme="1"/>
        <rFont val="Times New Roman"/>
        <family val="1"/>
      </rPr>
      <t xml:space="preserve">      </t>
    </r>
    <r>
      <rPr>
        <sz val="10"/>
        <color theme="1"/>
        <rFont val="Times New Roman"/>
        <family val="1"/>
      </rPr>
      <t>Propósito: medir la contribución media por empleado a la generación de valor añadido del Grupo.</t>
    </r>
  </si>
  <si>
    <r>
      <t xml:space="preserve">Margen bruto </t>
    </r>
    <r>
      <rPr>
        <sz val="10"/>
        <color theme="1"/>
        <rFont val="Symbol"/>
        <family val="1"/>
        <charset val="2"/>
      </rPr>
      <t>¸</t>
    </r>
    <r>
      <rPr>
        <sz val="10"/>
        <color theme="1"/>
        <rFont val="Times New Roman"/>
        <family val="1"/>
      </rPr>
      <t xml:space="preserve"> ingresos:</t>
    </r>
  </si>
  <si>
    <r>
      <t>-</t>
    </r>
    <r>
      <rPr>
        <sz val="7"/>
        <color theme="1"/>
        <rFont val="Times New Roman"/>
        <family val="1"/>
      </rPr>
      <t xml:space="preserve">      </t>
    </r>
    <r>
      <rPr>
        <sz val="10"/>
        <color theme="1"/>
        <rFont val="Times New Roman"/>
        <family val="1"/>
      </rPr>
      <t xml:space="preserve">Cálculo: (ingresos </t>
    </r>
    <r>
      <rPr>
        <sz val="10"/>
        <color theme="1"/>
        <rFont val="Symbol"/>
        <family val="1"/>
        <charset val="2"/>
      </rPr>
      <t>-</t>
    </r>
    <r>
      <rPr>
        <sz val="10"/>
        <color theme="1"/>
        <rFont val="Times New Roman"/>
        <family val="1"/>
      </rPr>
      <t xml:space="preserve"> aprovisionamientos) </t>
    </r>
    <r>
      <rPr>
        <sz val="10"/>
        <color theme="1"/>
        <rFont val="Symbol"/>
        <family val="1"/>
        <charset val="2"/>
      </rPr>
      <t>¸</t>
    </r>
    <r>
      <rPr>
        <sz val="10"/>
        <color theme="1"/>
        <rFont val="Times New Roman"/>
        <family val="1"/>
      </rPr>
      <t xml:space="preserve"> ingresos.</t>
    </r>
  </si>
  <si>
    <r>
      <t>-</t>
    </r>
    <r>
      <rPr>
        <sz val="7"/>
        <color theme="1"/>
        <rFont val="Times New Roman"/>
        <family val="1"/>
      </rPr>
      <t xml:space="preserve">      </t>
    </r>
    <r>
      <rPr>
        <sz val="10"/>
        <color theme="1"/>
        <rFont val="Times New Roman"/>
        <family val="1"/>
      </rPr>
      <t>Propósito: evaluar la rentabilidad de la cartera de productos del Grupo.</t>
    </r>
  </si>
  <si>
    <r>
      <t xml:space="preserve">Margen de ebitda ordinario </t>
    </r>
    <r>
      <rPr>
        <sz val="10"/>
        <color theme="1"/>
        <rFont val="Symbol"/>
        <family val="1"/>
        <charset val="2"/>
      </rPr>
      <t>¸</t>
    </r>
    <r>
      <rPr>
        <sz val="10"/>
        <color theme="1"/>
        <rFont val="Times New Roman"/>
        <family val="1"/>
      </rPr>
      <t xml:space="preserve"> ventas:</t>
    </r>
  </si>
  <si>
    <r>
      <t>-</t>
    </r>
    <r>
      <rPr>
        <sz val="7"/>
        <color theme="1"/>
        <rFont val="Times New Roman"/>
        <family val="1"/>
      </rPr>
      <t xml:space="preserve">      </t>
    </r>
    <r>
      <rPr>
        <sz val="10"/>
        <color theme="1"/>
        <rFont val="Times New Roman"/>
        <family val="1"/>
      </rPr>
      <t xml:space="preserve">Cálculo: resultado bruto de explotación ordinario </t>
    </r>
    <r>
      <rPr>
        <sz val="10"/>
        <color theme="1"/>
        <rFont val="Symbol"/>
        <family val="1"/>
        <charset val="2"/>
      </rPr>
      <t>¸</t>
    </r>
    <r>
      <rPr>
        <sz val="10"/>
        <color theme="1"/>
        <rFont val="Times New Roman"/>
        <family val="1"/>
      </rPr>
      <t xml:space="preserve"> ventas.</t>
    </r>
  </si>
  <si>
    <r>
      <t>-</t>
    </r>
    <r>
      <rPr>
        <sz val="7"/>
        <color theme="1"/>
        <rFont val="Times New Roman"/>
        <family val="1"/>
      </rPr>
      <t xml:space="preserve">      </t>
    </r>
    <r>
      <rPr>
        <sz val="10"/>
        <color theme="1"/>
        <rFont val="Times New Roman"/>
        <family val="1"/>
      </rPr>
      <t>Propósito: medir la rentabilidad de las ventas en relación con los beneficios brutos de explotación ordinarios obtenidos.</t>
    </r>
  </si>
  <si>
    <t>Cotización:</t>
  </si>
  <si>
    <r>
      <t>-</t>
    </r>
    <r>
      <rPr>
        <sz val="7"/>
        <color theme="1"/>
        <rFont val="Times New Roman"/>
        <family val="1"/>
      </rPr>
      <t xml:space="preserve">      </t>
    </r>
    <r>
      <rPr>
        <sz val="10"/>
        <color theme="1"/>
        <rFont val="Times New Roman"/>
        <family val="1"/>
      </rPr>
      <t>Cálculo: precio de la cotización de la acción de Ercros al cierre del ejercicio.</t>
    </r>
  </si>
  <si>
    <r>
      <t>-</t>
    </r>
    <r>
      <rPr>
        <sz val="7"/>
        <color theme="1"/>
        <rFont val="Times New Roman"/>
        <family val="1"/>
      </rPr>
      <t xml:space="preserve">      </t>
    </r>
    <r>
      <rPr>
        <sz val="10"/>
        <color theme="1"/>
        <rFont val="Times New Roman"/>
        <family val="1"/>
      </rPr>
      <t>Propósito: conocer el valor dado por el mercado a cada acción de la Sociedad.</t>
    </r>
  </si>
  <si>
    <t>Capitalización:</t>
  </si>
  <si>
    <r>
      <t>-</t>
    </r>
    <r>
      <rPr>
        <sz val="7"/>
        <color theme="1"/>
        <rFont val="Times New Roman"/>
        <family val="1"/>
      </rPr>
      <t xml:space="preserve">      </t>
    </r>
    <r>
      <rPr>
        <sz val="10"/>
        <color theme="1"/>
        <rFont val="Times New Roman"/>
        <family val="1"/>
      </rPr>
      <t xml:space="preserve">Cálculo: precio de cotización al cierre </t>
    </r>
    <r>
      <rPr>
        <sz val="10"/>
        <color theme="1"/>
        <rFont val="Symbol"/>
        <family val="1"/>
        <charset val="2"/>
      </rPr>
      <t>´</t>
    </r>
    <r>
      <rPr>
        <sz val="10"/>
        <color theme="1"/>
        <rFont val="Times New Roman"/>
        <family val="1"/>
      </rPr>
      <t xml:space="preserve"> número de acciones emitidas.</t>
    </r>
  </si>
  <si>
    <r>
      <t>-</t>
    </r>
    <r>
      <rPr>
        <sz val="7"/>
        <color theme="1"/>
        <rFont val="Times New Roman"/>
        <family val="1"/>
      </rPr>
      <t xml:space="preserve">      </t>
    </r>
    <r>
      <rPr>
        <sz val="10"/>
        <color theme="1"/>
        <rFont val="Times New Roman"/>
        <family val="1"/>
      </rPr>
      <t>Propósito: conocer el valor que el mercado le asigna a los fondos propios de la Sociedad.</t>
    </r>
  </si>
  <si>
    <t>BPA:</t>
  </si>
  <si>
    <r>
      <t>-</t>
    </r>
    <r>
      <rPr>
        <sz val="7"/>
        <color theme="1"/>
        <rFont val="Times New Roman"/>
        <family val="1"/>
      </rPr>
      <t xml:space="preserve">      </t>
    </r>
    <r>
      <rPr>
        <sz val="10"/>
        <color theme="1"/>
        <rFont val="Times New Roman"/>
        <family val="1"/>
      </rPr>
      <t xml:space="preserve">Cálculo: resultado del ejercicio </t>
    </r>
    <r>
      <rPr>
        <sz val="10"/>
        <color theme="1"/>
        <rFont val="Symbol"/>
        <family val="1"/>
        <charset val="2"/>
      </rPr>
      <t>¸</t>
    </r>
    <r>
      <rPr>
        <sz val="10"/>
        <color theme="1"/>
        <rFont val="Times New Roman"/>
        <family val="1"/>
      </rPr>
      <t xml:space="preserve"> número medio ponderado de acciones.</t>
    </r>
  </si>
  <si>
    <r>
      <t>-</t>
    </r>
    <r>
      <rPr>
        <sz val="7"/>
        <color theme="1"/>
        <rFont val="Times New Roman"/>
        <family val="1"/>
      </rPr>
      <t xml:space="preserve">      </t>
    </r>
    <r>
      <rPr>
        <sz val="10"/>
        <color theme="1"/>
        <rFont val="Times New Roman"/>
        <family val="1"/>
      </rPr>
      <t>Propósito: medir el beneficio que corresponde a cada acción.</t>
    </r>
  </si>
  <si>
    <t>CFA:</t>
  </si>
  <si>
    <r>
      <t>-</t>
    </r>
    <r>
      <rPr>
        <sz val="7"/>
        <color theme="1"/>
        <rFont val="Times New Roman"/>
        <family val="1"/>
      </rPr>
      <t xml:space="preserve">      </t>
    </r>
    <r>
      <rPr>
        <sz val="10"/>
        <color theme="1"/>
        <rFont val="Times New Roman"/>
        <family val="1"/>
      </rPr>
      <t xml:space="preserve">Cálculo: </t>
    </r>
    <r>
      <rPr>
        <i/>
        <sz val="10"/>
        <color theme="1"/>
        <rFont val="Times New Roman"/>
        <family val="1"/>
      </rPr>
      <t>cash flow</t>
    </r>
    <r>
      <rPr>
        <sz val="10"/>
        <color theme="1"/>
        <rFont val="Times New Roman"/>
        <family val="1"/>
      </rPr>
      <t xml:space="preserve"> de explotación </t>
    </r>
    <r>
      <rPr>
        <sz val="10"/>
        <color theme="1"/>
        <rFont val="Symbol"/>
        <family val="1"/>
        <charset val="2"/>
      </rPr>
      <t>¸</t>
    </r>
    <r>
      <rPr>
        <sz val="10"/>
        <color theme="1"/>
        <rFont val="Times New Roman"/>
        <family val="1"/>
      </rPr>
      <t xml:space="preserve"> número de acciones.</t>
    </r>
  </si>
  <si>
    <r>
      <t>-</t>
    </r>
    <r>
      <rPr>
        <sz val="7"/>
        <color theme="1"/>
        <rFont val="Times New Roman"/>
        <family val="1"/>
      </rPr>
      <t xml:space="preserve">      </t>
    </r>
    <r>
      <rPr>
        <sz val="10"/>
        <color theme="1"/>
        <rFont val="Times New Roman"/>
        <family val="1"/>
      </rPr>
      <t>Propósito: medir el flujo de dinero generado que corresponde a cada acción.</t>
    </r>
  </si>
  <si>
    <t>PER:</t>
  </si>
  <si>
    <r>
      <t>-</t>
    </r>
    <r>
      <rPr>
        <sz val="7"/>
        <color theme="1"/>
        <rFont val="Times New Roman"/>
        <family val="1"/>
      </rPr>
      <t xml:space="preserve">      </t>
    </r>
    <r>
      <rPr>
        <sz val="10"/>
        <color theme="1"/>
        <rFont val="Times New Roman"/>
        <family val="1"/>
      </rPr>
      <t xml:space="preserve">Cálculo: capitalización </t>
    </r>
    <r>
      <rPr>
        <sz val="10"/>
        <color theme="1"/>
        <rFont val="Symbol"/>
        <family val="1"/>
        <charset val="2"/>
      </rPr>
      <t>¸</t>
    </r>
    <r>
      <rPr>
        <sz val="10"/>
        <color theme="1"/>
        <rFont val="Times New Roman"/>
        <family val="1"/>
      </rPr>
      <t xml:space="preserve"> resultado del ejercicio.</t>
    </r>
  </si>
  <si>
    <r>
      <t>-</t>
    </r>
    <r>
      <rPr>
        <sz val="7"/>
        <color theme="1"/>
        <rFont val="Times New Roman"/>
        <family val="1"/>
      </rPr>
      <t xml:space="preserve">      </t>
    </r>
    <r>
      <rPr>
        <sz val="10"/>
        <color theme="1"/>
        <rFont val="Times New Roman"/>
        <family val="1"/>
      </rPr>
      <t>Propósito: conocer el número de veces que el beneficio por acción está incluido en el valor de la acción.</t>
    </r>
  </si>
  <si>
    <r>
      <t>-</t>
    </r>
    <r>
      <rPr>
        <sz val="7"/>
        <color theme="1"/>
        <rFont val="Times New Roman"/>
        <family val="1"/>
      </rPr>
      <t xml:space="preserve">      </t>
    </r>
    <r>
      <rPr>
        <sz val="10"/>
        <color theme="1"/>
        <rFont val="Times New Roman"/>
        <family val="1"/>
      </rPr>
      <t xml:space="preserve">Cálculo: capitalización </t>
    </r>
    <r>
      <rPr>
        <sz val="10"/>
        <color theme="1"/>
        <rFont val="Symbol"/>
        <family val="1"/>
        <charset val="2"/>
      </rPr>
      <t>¸</t>
    </r>
    <r>
      <rPr>
        <sz val="10"/>
        <color theme="1"/>
        <rFont val="Times New Roman"/>
        <family val="1"/>
      </rPr>
      <t xml:space="preserve"> patrimonio total.</t>
    </r>
  </si>
  <si>
    <t>Reversión de provisiones y otros ingresos extraordinarios</t>
  </si>
  <si>
    <t>-</t>
  </si>
  <si>
    <t>Dotación de provisiones y otros gastos extraordinarios</t>
  </si>
  <si>
    <t>Ebitda</t>
  </si>
  <si>
    <t>Deterioro de propiedades de inversión</t>
  </si>
  <si>
    <t>Gastos financieros y diferencias de cambio</t>
  </si>
  <si>
    <t>No asignado</t>
  </si>
  <si>
    <t>Valor añadido (miles de euros)</t>
  </si>
  <si>
    <r>
      <t>BPA</t>
    </r>
    <r>
      <rPr>
        <vertAlign val="superscript"/>
        <sz val="12"/>
        <color theme="1"/>
        <rFont val="Times New Roman"/>
        <family val="1"/>
      </rPr>
      <t>3</t>
    </r>
    <r>
      <rPr>
        <sz val="12"/>
        <color theme="1"/>
        <rFont val="Times New Roman"/>
        <family val="1"/>
      </rPr>
      <t xml:space="preserve"> (euros)</t>
    </r>
  </si>
  <si>
    <r>
      <t>Indicadores fundamentales</t>
    </r>
    <r>
      <rPr>
        <b/>
        <vertAlign val="superscript"/>
        <sz val="14"/>
        <color theme="0"/>
        <rFont val="Times New Roman"/>
        <family val="1"/>
      </rPr>
      <t>1</t>
    </r>
  </si>
  <si>
    <r>
      <t>1.</t>
    </r>
    <r>
      <rPr>
        <b/>
        <vertAlign val="superscript"/>
        <sz val="7"/>
        <color theme="1"/>
        <rFont val="Times New Roman"/>
        <family val="1"/>
      </rPr>
      <t>  </t>
    </r>
    <r>
      <rPr>
        <b/>
        <sz val="10"/>
        <color theme="1"/>
        <rFont val="Times New Roman"/>
        <family val="1"/>
      </rPr>
      <t>Método de cálculo y propósito de cada indicador:</t>
    </r>
  </si>
  <si>
    <t>Deterioro de las propiedades de inversión</t>
  </si>
  <si>
    <r>
      <t>Ratio de apalancamiento (≤0,5)</t>
    </r>
    <r>
      <rPr>
        <vertAlign val="superscript"/>
        <sz val="12"/>
        <color theme="1"/>
        <rFont val="Times New Roman"/>
        <family val="1"/>
      </rPr>
      <t>2</t>
    </r>
  </si>
  <si>
    <r>
      <t>Ratio de solvencia (≤2)</t>
    </r>
    <r>
      <rPr>
        <vertAlign val="superscript"/>
        <sz val="12"/>
        <color theme="1"/>
        <rFont val="Times New Roman"/>
        <family val="1"/>
      </rPr>
      <t>2</t>
    </r>
  </si>
  <si>
    <r>
      <rPr>
        <vertAlign val="superscript"/>
        <sz val="10"/>
        <color theme="1"/>
        <rFont val="Times New Roman"/>
        <family val="1"/>
      </rPr>
      <t>2.</t>
    </r>
    <r>
      <rPr>
        <sz val="10"/>
        <color theme="1"/>
        <rFont val="Times New Roman"/>
        <family val="1"/>
      </rPr>
      <t xml:space="preserve"> Condiciones para el pago de dividendo.</t>
    </r>
  </si>
  <si>
    <t>Reducción de existencias de productos terminados</t>
  </si>
  <si>
    <t>-    Cálculo de acuerdo con la Ley 15/2010 de 5 de julio</t>
  </si>
  <si>
    <t>Directivos</t>
  </si>
  <si>
    <t>Técnicos senior</t>
  </si>
  <si>
    <t>Prestación de servicios</t>
  </si>
  <si>
    <t>Transportes</t>
  </si>
  <si>
    <r>
      <t>P/BV</t>
    </r>
    <r>
      <rPr>
        <vertAlign val="superscript"/>
        <sz val="12"/>
        <color theme="1"/>
        <rFont val="Times New Roman"/>
        <family val="1"/>
      </rPr>
      <t>4</t>
    </r>
  </si>
  <si>
    <r>
      <rPr>
        <sz val="7"/>
        <color theme="1"/>
        <rFont val="Times New Roman"/>
        <family val="1"/>
      </rPr>
      <t xml:space="preserve"> </t>
    </r>
    <r>
      <rPr>
        <sz val="10"/>
        <color theme="1"/>
        <rFont val="Times New Roman"/>
        <family val="1"/>
      </rPr>
      <t>Propósito: relaciona el valor de la Sociedad en la Bolsa con su valor teórico contable.</t>
    </r>
  </si>
  <si>
    <t>Ejercicio 2022</t>
  </si>
  <si>
    <t xml:space="preserve">Resultado del ejercicio </t>
  </si>
  <si>
    <t>Resultado del ejercicio de las actividades continuadas</t>
  </si>
  <si>
    <t>Pérdida neta de impuestos del ejercicio de las actividades interrumpidas</t>
  </si>
  <si>
    <t>Ejercicio
2022</t>
  </si>
  <si>
    <t>Cuenta de resultados de las divisiones</t>
  </si>
  <si>
    <t>Total consolidado</t>
  </si>
  <si>
    <t>Ejercicio 2023</t>
  </si>
  <si>
    <t xml:space="preserve"> -</t>
  </si>
  <si>
    <t>Aumento de existencias de productos terminados y en curso</t>
  </si>
  <si>
    <t>Patrimonio neto (PN)</t>
  </si>
  <si>
    <t>Ratio de apalancamiento (DFN/PN)</t>
  </si>
  <si>
    <r>
      <t>-</t>
    </r>
    <r>
      <rPr>
        <sz val="7"/>
        <color theme="1"/>
        <rFont val="Times New Roman"/>
        <family val="1"/>
      </rPr>
      <t xml:space="preserve">      </t>
    </r>
    <r>
      <rPr>
        <sz val="10"/>
        <color theme="1"/>
        <rFont val="Times New Roman"/>
        <family val="1"/>
      </rPr>
      <t xml:space="preserve">Cálculo: deuda neta </t>
    </r>
    <r>
      <rPr>
        <sz val="10"/>
        <color theme="1"/>
        <rFont val="Symbol"/>
        <family val="1"/>
        <charset val="2"/>
      </rPr>
      <t>¸</t>
    </r>
    <r>
      <rPr>
        <sz val="10"/>
        <color theme="1"/>
        <rFont val="Times New Roman"/>
        <family val="1"/>
      </rPr>
      <t xml:space="preserve"> patrimonio neto.</t>
    </r>
  </si>
  <si>
    <t>Ejercicio
2023</t>
  </si>
  <si>
    <t>Margen ebitda/cifra de negocios</t>
  </si>
  <si>
    <t>Suministros:</t>
  </si>
  <si>
    <t xml:space="preserve">    -</t>
  </si>
  <si>
    <t>Grupo profesional 6</t>
  </si>
  <si>
    <t>Funciones que consisten en integrar, coordinar y supervisar la ejecución de tareas heterogéneas con la responsabilidad de ordenar el trabajo de un conjunto de colaboradores. Se incluye además la realización de tareas complejas, pero homogéneas que, aun sin implicar mando, exige un alto contenido intelectual, así como aquellas que consisten en establecer o desarrollar programas o aplicar técnicas siguiendo instrucciones generales.</t>
  </si>
  <si>
    <t>Grupo profesional 5</t>
  </si>
  <si>
    <t>Se incluyen en este grupo la realización de las funciones de integrar, coordinar y supervisar la ejecución de varias tareas homogéneas con la responsabilidad de ordenar el trabajo de un conjunto de colaboradores. Incluye además la realización de tareas que, aun sin implicar ordenación de trabajo, tienen un contenido medio de actividad intelectual y de relaciones humanas.</t>
  </si>
  <si>
    <t>Grupo profesional 4</t>
  </si>
  <si>
    <t>Trabajos de ejecución autónoma que exijan, habitualmente, iniciativa y razonamiento por parte de los trabajadores encargados de su ejecución, comportando bajo supervisión, la responsabilidad de las mismas, pudiendo ser ayudados por otro u otros trabajadores, así como la utilización básica de idiomas extranjeros en lo necesario para el desempeño del puesto de trabajo.</t>
  </si>
  <si>
    <t>Grupo profesional 3</t>
  </si>
  <si>
    <t>Funciones consistentes en la ejecución de operaciones que, aun cuando se realicen bajo instrucciones precisas, requieren adecuados conocimientos profesionales y aptitudes prácticas y cuya responsabilidad está limitada por una supervisión directa y sistemática, con la posible utilización de elementos periféricos de sistemas de información siempre que el trabajador haya sido formado para su uso.</t>
  </si>
  <si>
    <t xml:space="preserve">Grupo profesional 2 </t>
  </si>
  <si>
    <t>Funciones que consisten en operaciones realizadas siguiendo un método de trabajo preciso y concreto, con alto grado de supervisión, que normalmente exigen conocimientos profesionales de carácter elemental, con la posible utilización de elementos periféricos de sistemas de información siempre que el trabajador haya sido formado para su uso.</t>
  </si>
  <si>
    <t>Grupo profesional 1</t>
  </si>
  <si>
    <t>Funciones que consisten en operaciones realizadas siguiendo instrucciones concretas, claramente establecidas, con un alto grado de dependencia, que requieren preferentemente esfuerzo o atención y que no necesitan de formación específica, con la posible utilización de elementos periféricos básicos de sistemas de información, tales como lectores o escáneres, y siempre que la persona trabajadora haya sido formada para su uso.</t>
  </si>
  <si>
    <t xml:space="preserve">Grupo 6 </t>
  </si>
  <si>
    <t xml:space="preserve">Grupo 5 </t>
  </si>
  <si>
    <t>Grupo 4</t>
  </si>
  <si>
    <t xml:space="preserve">Grupo 3 </t>
  </si>
  <si>
    <t>Grupo 2</t>
  </si>
  <si>
    <t>Grupo 1</t>
  </si>
  <si>
    <t>Funciones de los grupos profesionales según el XX Convenio general de la industria química</t>
  </si>
  <si>
    <t xml:space="preserve"> P/BV: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</si>
</sst>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164" formatCode="0.0"/>
    <numFmt numFmtId="165" formatCode="0.0%"/>
    <numFmt numFmtId="170" formatCode="0.000"/>
    <numFmt numFmtId="171" formatCode="#,##0.0"/>
    <numFmt numFmtId="172" formatCode="_-* #,##0.00\ _P_t_s_-;\-* #,##0.00\ _P_t_s_-;_-* &quot;-&quot;??\ _P_t_s_-;_-@_-"/>
    <numFmt numFmtId="174" formatCode="dd\-mm\-yy;@"/>
    <numFmt numFmtId="175" formatCode="d\-m\-yy;@"/>
    <numFmt numFmtId="177" formatCode="0.0000"/>
  </numFmts>
  <fonts count="71" x14ac:knownFonts="1">
    <font>
      <sz val="12"/>
      <color theme="1"/>
      <name val="Times New Roman"/>
      <family val="2"/>
    </font>
    <font>
      <sz val="11"/>
      <color theme="1"/>
      <name val="Calibri"/>
      <family val="2"/>
      <scheme val="minor"/>
    </font>
    <font>
      <sz val="12"/>
      <name val="Times New Roman"/>
      <family val="1"/>
    </font>
    <font>
      <sz val="8"/>
      <name val="Arial"/>
      <family val="2"/>
    </font>
    <font>
      <sz val="12"/>
      <name val="Times New Roman"/>
      <family val="1"/>
    </font>
    <font>
      <b/>
      <sz val="12"/>
      <name val="Times New Roman"/>
      <family val="1"/>
    </font>
    <font>
      <b/>
      <sz val="12"/>
      <color indexed="8"/>
      <name val="Times New Roman"/>
      <family val="1"/>
    </font>
    <font>
      <sz val="10"/>
      <name val="Arial"/>
      <family val="2"/>
    </font>
    <font>
      <sz val="11"/>
      <color indexed="8"/>
      <name val="Calibri"/>
      <family val="2"/>
    </font>
    <font>
      <sz val="12"/>
      <color indexed="8"/>
      <name val="Times New Roman"/>
      <family val="1"/>
    </font>
    <font>
      <sz val="10"/>
      <name val="Times New Roman"/>
      <family val="1"/>
    </font>
    <font>
      <sz val="8"/>
      <name val="Arial"/>
      <family val="2"/>
    </font>
    <font>
      <sz val="12"/>
      <color theme="1"/>
      <name val="Times New Roman"/>
      <family val="2"/>
    </font>
    <font>
      <sz val="11"/>
      <color theme="1"/>
      <name val="Calibri"/>
      <family val="2"/>
      <scheme val="minor"/>
    </font>
    <font>
      <sz val="12"/>
      <color theme="1"/>
      <name val="Times New Roman"/>
      <family val="1"/>
    </font>
    <font>
      <b/>
      <sz val="12"/>
      <color theme="1"/>
      <name val="Times New Roman"/>
      <family val="1"/>
    </font>
    <font>
      <sz val="12"/>
      <color rgb="FF000000"/>
      <name val="Times New Roman"/>
      <family val="1"/>
    </font>
    <font>
      <b/>
      <sz val="12"/>
      <color rgb="FF000000"/>
      <name val="Times New Roman"/>
      <family val="1"/>
    </font>
    <font>
      <i/>
      <sz val="12"/>
      <color theme="1"/>
      <name val="Times New Roman"/>
      <family val="1"/>
    </font>
    <font>
      <sz val="10"/>
      <color theme="1"/>
      <name val="Times New Roman"/>
      <family val="1"/>
    </font>
    <font>
      <sz val="11"/>
      <color rgb="FF1F497D"/>
      <name val="Calibri"/>
      <family val="2"/>
    </font>
    <font>
      <u/>
      <sz val="11"/>
      <color theme="10"/>
      <name val="Calibri"/>
      <family val="2"/>
      <scheme val="minor"/>
    </font>
    <font>
      <b/>
      <sz val="14"/>
      <color theme="1"/>
      <name val="Times New Roman"/>
      <family val="1"/>
    </font>
    <font>
      <sz val="12"/>
      <color theme="1"/>
      <name val="Times"/>
      <family val="1"/>
    </font>
    <font>
      <b/>
      <sz val="12"/>
      <color theme="1"/>
      <name val="Times"/>
      <family val="1"/>
    </font>
    <font>
      <b/>
      <sz val="12"/>
      <color rgb="FF000000"/>
      <name val="Times"/>
      <family val="1"/>
    </font>
    <font>
      <sz val="12"/>
      <color rgb="FF000000"/>
      <name val="Times"/>
      <family val="1"/>
    </font>
    <font>
      <sz val="11"/>
      <color theme="1"/>
      <name val="Times"/>
      <family val="1"/>
    </font>
    <font>
      <b/>
      <sz val="11"/>
      <color theme="1"/>
      <name val="Times"/>
      <family val="1"/>
    </font>
    <font>
      <b/>
      <sz val="9"/>
      <color indexed="81"/>
      <name val="Tahoma"/>
      <family val="2"/>
    </font>
    <font>
      <sz val="9"/>
      <color indexed="81"/>
      <name val="Tahoma"/>
      <family val="2"/>
    </font>
    <font>
      <sz val="11"/>
      <color rgb="FF000000"/>
      <name val="Times"/>
      <family val="1"/>
    </font>
    <font>
      <b/>
      <sz val="11"/>
      <color rgb="FF000000"/>
      <name val="Times"/>
      <family val="1"/>
    </font>
    <font>
      <b/>
      <sz val="12"/>
      <color theme="0"/>
      <name val="Times New Roman"/>
      <family val="1"/>
    </font>
    <font>
      <b/>
      <sz val="14"/>
      <color theme="0"/>
      <name val="Times New Roman"/>
      <family val="1"/>
    </font>
    <font>
      <sz val="14"/>
      <color theme="1"/>
      <name val="Times New Roman"/>
      <family val="1"/>
    </font>
    <font>
      <b/>
      <sz val="14"/>
      <color indexed="8"/>
      <name val="Times New Roman"/>
      <family val="1"/>
    </font>
    <font>
      <b/>
      <sz val="16"/>
      <color theme="0"/>
      <name val="Times New Roman"/>
      <family val="1"/>
    </font>
    <font>
      <b/>
      <sz val="14"/>
      <color rgb="FF000000"/>
      <name val="Times New Roman"/>
      <family val="1"/>
    </font>
    <font>
      <b/>
      <sz val="12"/>
      <color theme="0"/>
      <name val="Times"/>
      <family val="1"/>
    </font>
    <font>
      <sz val="14"/>
      <color indexed="8"/>
      <name val="Times New Roman"/>
      <family val="1"/>
    </font>
    <font>
      <b/>
      <sz val="12"/>
      <color indexed="8"/>
      <name val="Times"/>
      <family val="1"/>
    </font>
    <font>
      <sz val="14"/>
      <color theme="1"/>
      <name val="Times New Roman"/>
      <family val="2"/>
    </font>
    <font>
      <b/>
      <sz val="14"/>
      <color indexed="8"/>
      <name val="Times New Roman"/>
      <family val="2"/>
    </font>
    <font>
      <b/>
      <sz val="14"/>
      <color theme="1"/>
      <name val="Times New Roman"/>
      <family val="2"/>
    </font>
    <font>
      <b/>
      <sz val="14"/>
      <name val="Times New Roman"/>
      <family val="2"/>
    </font>
    <font>
      <b/>
      <sz val="14"/>
      <color theme="1"/>
      <name val="Times"/>
      <family val="1"/>
    </font>
    <font>
      <b/>
      <sz val="14"/>
      <color rgb="FF000000"/>
      <name val="Times"/>
      <family val="1"/>
    </font>
    <font>
      <sz val="14"/>
      <color theme="1"/>
      <name val="Times"/>
      <family val="1"/>
    </font>
    <font>
      <b/>
      <sz val="10"/>
      <color theme="1"/>
      <name val="Times New Roman"/>
      <family val="1"/>
    </font>
    <font>
      <sz val="7"/>
      <color theme="1"/>
      <name val="Times New Roman"/>
      <family val="1"/>
    </font>
    <font>
      <sz val="10"/>
      <color theme="1"/>
      <name val="Symbol"/>
      <family val="1"/>
      <charset val="2"/>
    </font>
    <font>
      <i/>
      <sz val="10"/>
      <color theme="1"/>
      <name val="Times New Roman"/>
      <family val="1"/>
    </font>
    <font>
      <sz val="12"/>
      <color rgb="FFFF0000"/>
      <name val="Times New Roman"/>
      <family val="1"/>
    </font>
    <font>
      <vertAlign val="superscript"/>
      <sz val="12"/>
      <color theme="1"/>
      <name val="Times New Roman"/>
      <family val="1"/>
    </font>
    <font>
      <vertAlign val="superscript"/>
      <sz val="10"/>
      <color theme="1"/>
      <name val="Times New Roman"/>
      <family val="1"/>
    </font>
    <font>
      <b/>
      <vertAlign val="superscript"/>
      <sz val="10"/>
      <color theme="1"/>
      <name val="Times New Roman"/>
      <family val="1"/>
    </font>
    <font>
      <b/>
      <vertAlign val="superscript"/>
      <sz val="7"/>
      <color theme="1"/>
      <name val="Times New Roman"/>
      <family val="1"/>
    </font>
    <font>
      <b/>
      <vertAlign val="superscript"/>
      <sz val="14"/>
      <color theme="0"/>
      <name val="Times New Roman"/>
      <family val="1"/>
    </font>
    <font>
      <b/>
      <sz val="12"/>
      <color rgb="FFFF0000"/>
      <name val="Times New Roman"/>
      <family val="1"/>
    </font>
    <font>
      <sz val="12"/>
      <color rgb="FFFF0000"/>
      <name val="Times"/>
      <family val="1"/>
    </font>
    <font>
      <sz val="12"/>
      <name val="Times New Roman"/>
      <family val="2"/>
    </font>
    <font>
      <b/>
      <sz val="14"/>
      <name val="Times New Roman"/>
      <family val="1"/>
    </font>
    <font>
      <sz val="11"/>
      <name val="Calibri"/>
      <family val="2"/>
      <scheme val="minor"/>
    </font>
    <font>
      <b/>
      <sz val="12"/>
      <name val="Times"/>
      <family val="1"/>
    </font>
    <font>
      <sz val="14"/>
      <name val="Times New Roman"/>
      <family val="2"/>
    </font>
    <font>
      <sz val="11"/>
      <name val="Calibri"/>
      <family val="2"/>
    </font>
    <font>
      <sz val="12"/>
      <name val="Times"/>
      <family val="1"/>
    </font>
    <font>
      <b/>
      <sz val="14"/>
      <name val="Times"/>
      <family val="1"/>
    </font>
    <font>
      <b/>
      <sz val="14"/>
      <color indexed="8"/>
      <name val="Times"/>
      <family val="1"/>
    </font>
    <font>
      <sz val="11"/>
      <color theme="1"/>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538DD5"/>
        <bgColor indexed="64"/>
      </patternFill>
    </fill>
    <fill>
      <patternFill patternType="solid">
        <fgColor theme="0" tint="-0.249977111117893"/>
        <bgColor indexed="64"/>
      </patternFill>
    </fill>
    <fill>
      <patternFill patternType="solid">
        <fgColor theme="4"/>
        <bgColor indexed="64"/>
      </patternFill>
    </fill>
  </fills>
  <borders count="3">
    <border>
      <left/>
      <right/>
      <top/>
      <bottom/>
      <diagonal/>
    </border>
    <border>
      <left/>
      <right/>
      <top/>
      <bottom style="medium">
        <color indexed="64"/>
      </bottom>
      <diagonal/>
    </border>
    <border>
      <left/>
      <right/>
      <top/>
      <bottom style="thin">
        <color indexed="64"/>
      </bottom>
      <diagonal/>
    </border>
  </borders>
  <cellStyleXfs count="23">
    <xf numFmtId="0" fontId="0" fillId="0" borderId="0"/>
    <xf numFmtId="172" fontId="7" fillId="0" borderId="0" applyFont="0" applyFill="0" applyBorder="0" applyAlignment="0" applyProtection="0"/>
    <xf numFmtId="0" fontId="3" fillId="0" borderId="0"/>
    <xf numFmtId="0" fontId="12" fillId="0" borderId="0"/>
    <xf numFmtId="0" fontId="10" fillId="0" borderId="0"/>
    <xf numFmtId="0" fontId="7" fillId="0" borderId="0"/>
    <xf numFmtId="0" fontId="13" fillId="0" borderId="0"/>
    <xf numFmtId="0" fontId="12" fillId="0" borderId="0"/>
    <xf numFmtId="0" fontId="11" fillId="0" borderId="0"/>
    <xf numFmtId="9" fontId="12"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0" fontId="21" fillId="0" borderId="0" applyNumberFormat="0" applyFill="0" applyBorder="0" applyAlignment="0" applyProtection="0"/>
    <xf numFmtId="0" fontId="12" fillId="0" borderId="0"/>
    <xf numFmtId="0" fontId="13" fillId="0" borderId="0"/>
    <xf numFmtId="9" fontId="13" fillId="0" borderId="0" applyFont="0" applyFill="0" applyBorder="0" applyAlignment="0" applyProtection="0"/>
    <xf numFmtId="0" fontId="12" fillId="0" borderId="0"/>
    <xf numFmtId="9" fontId="12" fillId="0" borderId="0" applyFont="0" applyFill="0" applyBorder="0" applyAlignment="0" applyProtection="0"/>
    <xf numFmtId="0" fontId="1" fillId="0" borderId="0"/>
    <xf numFmtId="0" fontId="3" fillId="0" borderId="0"/>
    <xf numFmtId="0" fontId="1" fillId="0" borderId="0"/>
    <xf numFmtId="9" fontId="1" fillId="0" borderId="0" applyFont="0" applyFill="0" applyBorder="0" applyAlignment="0" applyProtection="0"/>
  </cellStyleXfs>
  <cellXfs count="438">
    <xf numFmtId="0" fontId="0" fillId="0" borderId="0" xfId="0"/>
    <xf numFmtId="3" fontId="0" fillId="0" borderId="0" xfId="0" applyNumberFormat="1"/>
    <xf numFmtId="3" fontId="0" fillId="3" borderId="0" xfId="0" applyNumberFormat="1" applyFill="1"/>
    <xf numFmtId="165" fontId="12" fillId="3" borderId="0" xfId="9" applyNumberFormat="1" applyFont="1" applyFill="1" applyBorder="1"/>
    <xf numFmtId="3" fontId="5" fillId="3" borderId="0" xfId="0" applyNumberFormat="1" applyFont="1" applyFill="1"/>
    <xf numFmtId="3" fontId="15" fillId="3" borderId="0" xfId="0" applyNumberFormat="1" applyFont="1" applyFill="1"/>
    <xf numFmtId="165" fontId="5" fillId="3" borderId="0" xfId="9" applyNumberFormat="1" applyFont="1" applyFill="1" applyBorder="1"/>
    <xf numFmtId="3" fontId="15" fillId="3" borderId="0" xfId="0" applyNumberFormat="1" applyFont="1" applyFill="1" applyAlignment="1">
      <alignment horizontal="right" readingOrder="2"/>
    </xf>
    <xf numFmtId="165" fontId="15" fillId="3" borderId="0" xfId="9" applyNumberFormat="1" applyFont="1" applyFill="1" applyBorder="1"/>
    <xf numFmtId="0" fontId="15" fillId="3" borderId="0" xfId="0" applyFont="1" applyFill="1"/>
    <xf numFmtId="0" fontId="15" fillId="3" borderId="0" xfId="0" applyFont="1" applyFill="1" applyAlignment="1">
      <alignment horizontal="center" wrapText="1"/>
    </xf>
    <xf numFmtId="9" fontId="0" fillId="3" borderId="0" xfId="9" applyFont="1" applyFill="1" applyBorder="1"/>
    <xf numFmtId="0" fontId="0" fillId="3" borderId="0" xfId="0" applyFill="1"/>
    <xf numFmtId="3" fontId="14" fillId="3" borderId="0" xfId="0" applyNumberFormat="1" applyFont="1" applyFill="1"/>
    <xf numFmtId="0" fontId="15" fillId="3" borderId="0" xfId="0" applyFont="1" applyFill="1" applyAlignment="1">
      <alignment horizontal="center"/>
    </xf>
    <xf numFmtId="4" fontId="0" fillId="3" borderId="0" xfId="0" applyNumberFormat="1" applyFill="1"/>
    <xf numFmtId="9" fontId="12" fillId="3" borderId="0" xfId="9" applyFont="1" applyFill="1" applyBorder="1"/>
    <xf numFmtId="0" fontId="33" fillId="3" borderId="0" xfId="0" applyFont="1" applyFill="1" applyAlignment="1">
      <alignment horizontal="center"/>
    </xf>
    <xf numFmtId="165" fontId="15" fillId="3" borderId="0" xfId="9" applyNumberFormat="1" applyFont="1" applyFill="1" applyBorder="1" applyAlignment="1">
      <alignment horizontal="right" indent="1"/>
    </xf>
    <xf numFmtId="0" fontId="0" fillId="3" borderId="0" xfId="0" applyFill="1" applyAlignment="1">
      <alignment horizontal="left" indent="1"/>
    </xf>
    <xf numFmtId="0" fontId="22" fillId="5" borderId="0" xfId="0" applyFont="1" applyFill="1"/>
    <xf numFmtId="0" fontId="35" fillId="3" borderId="0" xfId="0" applyFont="1" applyFill="1"/>
    <xf numFmtId="0" fontId="9" fillId="3" borderId="0" xfId="6" applyFont="1" applyFill="1"/>
    <xf numFmtId="3" fontId="6" fillId="3" borderId="0" xfId="6" applyNumberFormat="1" applyFont="1" applyFill="1"/>
    <xf numFmtId="3" fontId="9" fillId="3" borderId="0" xfId="6" applyNumberFormat="1" applyFont="1" applyFill="1"/>
    <xf numFmtId="0" fontId="6" fillId="3" borderId="0" xfId="6" applyFont="1" applyFill="1"/>
    <xf numFmtId="0" fontId="6" fillId="2" borderId="0" xfId="6" applyFont="1" applyFill="1"/>
    <xf numFmtId="3" fontId="36" fillId="3" borderId="0" xfId="6" applyNumberFormat="1" applyFont="1" applyFill="1"/>
    <xf numFmtId="0" fontId="14" fillId="3" borderId="0" xfId="0" applyFont="1" applyFill="1"/>
    <xf numFmtId="0" fontId="14" fillId="3" borderId="0" xfId="0" applyFont="1" applyFill="1" applyAlignment="1">
      <alignment wrapText="1"/>
    </xf>
    <xf numFmtId="174" fontId="34" fillId="3" borderId="0" xfId="6" applyNumberFormat="1" applyFont="1" applyFill="1" applyAlignment="1">
      <alignment horizontal="center" vertical="center" wrapText="1"/>
    </xf>
    <xf numFmtId="0" fontId="33" fillId="4" borderId="0" xfId="0" applyFont="1" applyFill="1" applyAlignment="1">
      <alignment horizontal="center" vertical="center" wrapText="1"/>
    </xf>
    <xf numFmtId="0" fontId="17" fillId="3" borderId="0" xfId="0" applyFont="1" applyFill="1" applyAlignment="1">
      <alignment horizontal="left" vertical="center" wrapText="1"/>
    </xf>
    <xf numFmtId="0" fontId="14" fillId="3" borderId="0" xfId="0" applyFont="1" applyFill="1" applyAlignment="1">
      <alignment horizontal="right" wrapText="1"/>
    </xf>
    <xf numFmtId="0" fontId="16" fillId="3" borderId="0" xfId="0" applyFont="1" applyFill="1" applyAlignment="1">
      <alignment horizontal="left" vertical="center" wrapText="1"/>
    </xf>
    <xf numFmtId="0" fontId="16" fillId="3" borderId="0" xfId="0" applyFont="1" applyFill="1" applyAlignment="1">
      <alignment horizontal="right" vertical="center"/>
    </xf>
    <xf numFmtId="0" fontId="16" fillId="3" borderId="0" xfId="0" applyFont="1" applyFill="1" applyAlignment="1">
      <alignment horizontal="right" vertical="center" wrapText="1"/>
    </xf>
    <xf numFmtId="4" fontId="14" fillId="3" borderId="0" xfId="0" applyNumberFormat="1" applyFont="1" applyFill="1"/>
    <xf numFmtId="0" fontId="33" fillId="3" borderId="0" xfId="0" applyFont="1" applyFill="1" applyAlignment="1">
      <alignment horizontal="center" vertical="center" wrapText="1"/>
    </xf>
    <xf numFmtId="0" fontId="14" fillId="3" borderId="0" xfId="0" applyFont="1" applyFill="1" applyAlignment="1">
      <alignment horizontal="center"/>
    </xf>
    <xf numFmtId="0" fontId="33" fillId="4" borderId="0" xfId="0" applyFont="1" applyFill="1" applyAlignment="1">
      <alignment horizontal="center" vertical="center"/>
    </xf>
    <xf numFmtId="0" fontId="16" fillId="3" borderId="0" xfId="0" applyFont="1" applyFill="1" applyAlignment="1">
      <alignment vertical="center"/>
    </xf>
    <xf numFmtId="0" fontId="17" fillId="3" borderId="0" xfId="0" applyFont="1" applyFill="1" applyAlignment="1">
      <alignment horizontal="center" vertical="center"/>
    </xf>
    <xf numFmtId="0" fontId="33" fillId="3" borderId="0" xfId="0" applyFont="1" applyFill="1" applyAlignment="1">
      <alignment horizontal="center" vertical="center"/>
    </xf>
    <xf numFmtId="0" fontId="17" fillId="3" borderId="0" xfId="0" applyFont="1" applyFill="1" applyAlignment="1">
      <alignment horizontal="center" vertical="center" wrapText="1"/>
    </xf>
    <xf numFmtId="165" fontId="4" fillId="3" borderId="0" xfId="9" applyNumberFormat="1" applyFont="1" applyFill="1" applyBorder="1"/>
    <xf numFmtId="0" fontId="17" fillId="3" borderId="0" xfId="0" applyFont="1" applyFill="1" applyAlignment="1">
      <alignment vertical="center"/>
    </xf>
    <xf numFmtId="165" fontId="17" fillId="3" borderId="0" xfId="0" applyNumberFormat="1" applyFont="1" applyFill="1" applyAlignment="1">
      <alignment vertical="center"/>
    </xf>
    <xf numFmtId="164" fontId="14" fillId="3" borderId="0" xfId="0" applyNumberFormat="1" applyFont="1" applyFill="1"/>
    <xf numFmtId="0" fontId="14" fillId="3" borderId="0" xfId="0" applyFont="1" applyFill="1" applyAlignment="1">
      <alignment vertical="top"/>
    </xf>
    <xf numFmtId="44" fontId="4" fillId="3" borderId="0" xfId="0" applyNumberFormat="1" applyFont="1" applyFill="1"/>
    <xf numFmtId="44" fontId="14" fillId="3" borderId="0" xfId="0" applyNumberFormat="1" applyFont="1" applyFill="1"/>
    <xf numFmtId="0" fontId="15" fillId="3" borderId="0" xfId="0" applyFont="1" applyFill="1" applyAlignment="1">
      <alignment vertical="center"/>
    </xf>
    <xf numFmtId="3" fontId="15" fillId="3" borderId="0" xfId="0" applyNumberFormat="1" applyFont="1" applyFill="1" applyAlignment="1">
      <alignment vertical="center"/>
    </xf>
    <xf numFmtId="165" fontId="15" fillId="3" borderId="0" xfId="9" applyNumberFormat="1" applyFont="1" applyFill="1" applyBorder="1" applyAlignment="1">
      <alignment vertical="center"/>
    </xf>
    <xf numFmtId="0" fontId="18" fillId="3" borderId="0" xfId="0" applyFont="1" applyFill="1" applyAlignment="1">
      <alignment vertical="center"/>
    </xf>
    <xf numFmtId="170" fontId="18" fillId="3" borderId="0" xfId="0" applyNumberFormat="1" applyFont="1" applyFill="1" applyAlignment="1">
      <alignment vertical="center"/>
    </xf>
    <xf numFmtId="165" fontId="14" fillId="3" borderId="0" xfId="9" applyNumberFormat="1" applyFont="1" applyFill="1" applyBorder="1" applyAlignment="1">
      <alignment vertical="center"/>
    </xf>
    <xf numFmtId="165" fontId="14" fillId="3" borderId="0" xfId="9" applyNumberFormat="1" applyFont="1" applyFill="1" applyBorder="1"/>
    <xf numFmtId="0" fontId="14" fillId="3" borderId="0" xfId="0" applyFont="1" applyFill="1" applyAlignment="1">
      <alignment vertical="center"/>
    </xf>
    <xf numFmtId="3" fontId="14" fillId="3" borderId="0" xfId="0" applyNumberFormat="1" applyFont="1" applyFill="1" applyAlignment="1">
      <alignment vertical="center"/>
    </xf>
    <xf numFmtId="165" fontId="14" fillId="3" borderId="0" xfId="0" applyNumberFormat="1" applyFont="1" applyFill="1"/>
    <xf numFmtId="3" fontId="16" fillId="3" borderId="0" xfId="0" applyNumberFormat="1" applyFont="1" applyFill="1" applyAlignment="1">
      <alignment horizontal="right" vertical="center" indent="1"/>
    </xf>
    <xf numFmtId="3" fontId="17" fillId="3" borderId="0" xfId="0" applyNumberFormat="1" applyFont="1" applyFill="1" applyAlignment="1">
      <alignment horizontal="right" vertical="center" indent="1"/>
    </xf>
    <xf numFmtId="165" fontId="4" fillId="3" borderId="0" xfId="9" applyNumberFormat="1" applyFont="1" applyFill="1" applyBorder="1" applyAlignment="1">
      <alignment horizontal="right" indent="1"/>
    </xf>
    <xf numFmtId="165" fontId="17" fillId="3" borderId="0" xfId="0" applyNumberFormat="1" applyFont="1" applyFill="1" applyAlignment="1">
      <alignment horizontal="right" vertical="center" indent="1"/>
    </xf>
    <xf numFmtId="0" fontId="16" fillId="3" borderId="0" xfId="0" applyFont="1" applyFill="1" applyAlignment="1">
      <alignment horizontal="right" vertical="center" indent="1"/>
    </xf>
    <xf numFmtId="0" fontId="15" fillId="3" borderId="0" xfId="0" applyFont="1" applyFill="1" applyAlignment="1">
      <alignment horizontal="right" vertical="center"/>
    </xf>
    <xf numFmtId="165" fontId="15" fillId="3" borderId="0" xfId="9" applyNumberFormat="1" applyFont="1" applyFill="1" applyBorder="1" applyAlignment="1">
      <alignment horizontal="right" vertical="center"/>
    </xf>
    <xf numFmtId="0" fontId="14" fillId="3" borderId="0" xfId="0" applyFont="1" applyFill="1" applyAlignment="1">
      <alignment horizontal="right" vertical="center"/>
    </xf>
    <xf numFmtId="165" fontId="14" fillId="3" borderId="0" xfId="9" applyNumberFormat="1" applyFont="1" applyFill="1" applyBorder="1" applyAlignment="1">
      <alignment horizontal="right" vertical="center"/>
    </xf>
    <xf numFmtId="2" fontId="14" fillId="3" borderId="0" xfId="0" applyNumberFormat="1" applyFont="1" applyFill="1" applyAlignment="1">
      <alignment horizontal="right" vertical="center"/>
    </xf>
    <xf numFmtId="0" fontId="14" fillId="3" borderId="0" xfId="0" applyFont="1" applyFill="1" applyAlignment="1">
      <alignment horizontal="left" vertical="center" indent="2"/>
    </xf>
    <xf numFmtId="0" fontId="14" fillId="3" borderId="0" xfId="0" applyFont="1" applyFill="1" applyAlignment="1">
      <alignment vertical="center" wrapText="1"/>
    </xf>
    <xf numFmtId="0" fontId="15" fillId="3" borderId="0" xfId="0" applyFont="1" applyFill="1" applyAlignment="1">
      <alignment horizontal="right" vertical="center" wrapText="1"/>
    </xf>
    <xf numFmtId="4" fontId="14" fillId="3" borderId="0" xfId="0" applyNumberFormat="1" applyFont="1" applyFill="1" applyAlignment="1">
      <alignment vertical="center"/>
    </xf>
    <xf numFmtId="2" fontId="14" fillId="3" borderId="0" xfId="0" applyNumberFormat="1" applyFont="1" applyFill="1" applyAlignment="1">
      <alignment vertical="center"/>
    </xf>
    <xf numFmtId="165" fontId="15" fillId="3" borderId="0" xfId="0" applyNumberFormat="1" applyFont="1" applyFill="1" applyAlignment="1">
      <alignment horizontal="right" vertical="center" wrapText="1"/>
    </xf>
    <xf numFmtId="0" fontId="17" fillId="3" borderId="0" xfId="0" applyFont="1" applyFill="1" applyAlignment="1">
      <alignment horizontal="right" vertical="center"/>
    </xf>
    <xf numFmtId="0" fontId="17" fillId="3" borderId="0" xfId="0" applyFont="1" applyFill="1" applyAlignment="1">
      <alignment horizontal="right" vertical="center" wrapText="1"/>
    </xf>
    <xf numFmtId="2" fontId="16" fillId="3" borderId="0" xfId="0" applyNumberFormat="1" applyFont="1" applyFill="1" applyAlignment="1">
      <alignment horizontal="right" vertical="center"/>
    </xf>
    <xf numFmtId="2" fontId="17" fillId="3" borderId="0" xfId="0" applyNumberFormat="1" applyFont="1" applyFill="1" applyAlignment="1">
      <alignment horizontal="right" vertical="center"/>
    </xf>
    <xf numFmtId="0" fontId="15" fillId="3" borderId="0" xfId="0" applyFont="1" applyFill="1" applyAlignment="1">
      <alignment horizontal="right"/>
    </xf>
    <xf numFmtId="3" fontId="15" fillId="3" borderId="0" xfId="0" applyNumberFormat="1" applyFont="1" applyFill="1" applyAlignment="1">
      <alignment horizontal="right" vertical="center"/>
    </xf>
    <xf numFmtId="3" fontId="14" fillId="3" borderId="0" xfId="0" applyNumberFormat="1" applyFont="1" applyFill="1" applyAlignment="1">
      <alignment horizontal="right" vertical="center"/>
    </xf>
    <xf numFmtId="0" fontId="14" fillId="3" borderId="0" xfId="0" applyFont="1" applyFill="1" applyAlignment="1">
      <alignment horizontal="left" indent="2"/>
    </xf>
    <xf numFmtId="3" fontId="14" fillId="3" borderId="0" xfId="9" applyNumberFormat="1" applyFont="1" applyFill="1" applyBorder="1" applyAlignment="1">
      <alignment horizontal="right" vertical="center"/>
    </xf>
    <xf numFmtId="0" fontId="0" fillId="3" borderId="0" xfId="0" applyFill="1" applyAlignment="1">
      <alignment horizontal="right"/>
    </xf>
    <xf numFmtId="0" fontId="20" fillId="3" borderId="0" xfId="0" applyFont="1" applyFill="1" applyAlignment="1">
      <alignment vertical="center"/>
    </xf>
    <xf numFmtId="0" fontId="34" fillId="3" borderId="0" xfId="0" applyFont="1" applyFill="1" applyAlignment="1">
      <alignment horizontal="center" vertical="center"/>
    </xf>
    <xf numFmtId="0" fontId="14" fillId="3" borderId="0" xfId="0" applyFont="1" applyFill="1" applyAlignment="1">
      <alignment horizontal="right" vertical="center" indent="1"/>
    </xf>
    <xf numFmtId="0" fontId="15" fillId="5" borderId="0" xfId="0" applyFont="1" applyFill="1" applyAlignment="1">
      <alignment vertical="center"/>
    </xf>
    <xf numFmtId="0" fontId="24" fillId="3" borderId="0" xfId="6" applyFont="1" applyFill="1" applyAlignment="1">
      <alignment vertical="center" wrapText="1"/>
    </xf>
    <xf numFmtId="0" fontId="23" fillId="3" borderId="0" xfId="6" applyFont="1" applyFill="1" applyAlignment="1">
      <alignment wrapText="1"/>
    </xf>
    <xf numFmtId="0" fontId="23" fillId="3" borderId="0" xfId="6" applyFont="1" applyFill="1" applyAlignment="1">
      <alignment horizontal="justify" vertical="center" wrapText="1"/>
    </xf>
    <xf numFmtId="0" fontId="26" fillId="3" borderId="0" xfId="6" applyFont="1" applyFill="1" applyAlignment="1">
      <alignment horizontal="right" vertical="center" wrapText="1"/>
    </xf>
    <xf numFmtId="164" fontId="26" fillId="3" borderId="0" xfId="6" applyNumberFormat="1" applyFont="1" applyFill="1" applyAlignment="1">
      <alignment horizontal="right" vertical="center" wrapText="1"/>
    </xf>
    <xf numFmtId="0" fontId="27" fillId="3" borderId="0" xfId="6" applyFont="1" applyFill="1" applyAlignment="1">
      <alignment horizontal="justify" vertical="center" wrapText="1"/>
    </xf>
    <xf numFmtId="0" fontId="31" fillId="3" borderId="0" xfId="6" applyFont="1" applyFill="1" applyAlignment="1">
      <alignment horizontal="right" vertical="center" wrapText="1"/>
    </xf>
    <xf numFmtId="0" fontId="24" fillId="3" borderId="0" xfId="3" applyFont="1" applyFill="1" applyAlignment="1">
      <alignment horizontal="justify" vertical="center" wrapText="1"/>
    </xf>
    <xf numFmtId="0" fontId="23" fillId="3" borderId="0" xfId="3" applyFont="1" applyFill="1" applyAlignment="1">
      <alignment horizontal="justify" vertical="center" wrapText="1"/>
    </xf>
    <xf numFmtId="0" fontId="23" fillId="3" borderId="0" xfId="3" applyFont="1" applyFill="1" applyAlignment="1">
      <alignment horizontal="left" vertical="center" wrapText="1"/>
    </xf>
    <xf numFmtId="0" fontId="23" fillId="3" borderId="0" xfId="3" applyFont="1" applyFill="1" applyAlignment="1">
      <alignment horizontal="right" vertical="center" wrapText="1"/>
    </xf>
    <xf numFmtId="0" fontId="2" fillId="3" borderId="0" xfId="3" applyFont="1" applyFill="1"/>
    <xf numFmtId="0" fontId="5" fillId="3" borderId="0" xfId="3" applyFont="1" applyFill="1" applyAlignment="1">
      <alignment horizontal="center"/>
    </xf>
    <xf numFmtId="0" fontId="5" fillId="3" borderId="0" xfId="3" applyFont="1" applyFill="1" applyAlignment="1">
      <alignment horizontal="right"/>
    </xf>
    <xf numFmtId="2" fontId="2" fillId="3" borderId="0" xfId="3" applyNumberFormat="1" applyFont="1" applyFill="1"/>
    <xf numFmtId="3" fontId="2" fillId="3" borderId="0" xfId="3" applyNumberFormat="1" applyFont="1" applyFill="1"/>
    <xf numFmtId="2" fontId="5" fillId="3" borderId="0" xfId="3" applyNumberFormat="1" applyFont="1" applyFill="1"/>
    <xf numFmtId="164" fontId="0" fillId="3" borderId="0" xfId="0" applyNumberFormat="1" applyFill="1"/>
    <xf numFmtId="3" fontId="15" fillId="3" borderId="0" xfId="0" applyNumberFormat="1" applyFont="1" applyFill="1" applyAlignment="1">
      <alignment horizontal="right" indent="1"/>
    </xf>
    <xf numFmtId="3" fontId="5" fillId="3" borderId="0" xfId="3" applyNumberFormat="1" applyFont="1" applyFill="1" applyAlignment="1">
      <alignment horizontal="right" indent="1"/>
    </xf>
    <xf numFmtId="0" fontId="19" fillId="3" borderId="0" xfId="0" applyFont="1" applyFill="1" applyAlignment="1">
      <alignment horizontal="right" indent="1"/>
    </xf>
    <xf numFmtId="3" fontId="14" fillId="3" borderId="0" xfId="0" applyNumberFormat="1" applyFont="1" applyFill="1" applyAlignment="1">
      <alignment horizontal="right" vertical="center" indent="1"/>
    </xf>
    <xf numFmtId="3" fontId="2" fillId="3" borderId="0" xfId="3" applyNumberFormat="1" applyFont="1" applyFill="1" applyAlignment="1">
      <alignment horizontal="right" indent="1"/>
    </xf>
    <xf numFmtId="3" fontId="15" fillId="3" borderId="0" xfId="0" applyNumberFormat="1" applyFont="1" applyFill="1" applyAlignment="1">
      <alignment horizontal="right" vertical="center" indent="1"/>
    </xf>
    <xf numFmtId="0" fontId="5" fillId="5" borderId="0" xfId="3" applyFont="1" applyFill="1"/>
    <xf numFmtId="3" fontId="5" fillId="5" borderId="0" xfId="3" applyNumberFormat="1" applyFont="1" applyFill="1" applyAlignment="1">
      <alignment horizontal="right" indent="1"/>
    </xf>
    <xf numFmtId="0" fontId="2" fillId="3" borderId="0" xfId="3" applyFont="1" applyFill="1" applyAlignment="1">
      <alignment horizontal="left" indent="1"/>
    </xf>
    <xf numFmtId="0" fontId="6" fillId="5" borderId="0" xfId="0" applyFont="1" applyFill="1"/>
    <xf numFmtId="0" fontId="6" fillId="3" borderId="0" xfId="0" applyFont="1" applyFill="1"/>
    <xf numFmtId="3" fontId="6" fillId="3" borderId="0" xfId="0" applyNumberFormat="1" applyFont="1" applyFill="1"/>
    <xf numFmtId="174" fontId="6" fillId="3" borderId="0" xfId="0" applyNumberFormat="1" applyFont="1" applyFill="1" applyAlignment="1">
      <alignment horizontal="center" wrapText="1"/>
    </xf>
    <xf numFmtId="0" fontId="9" fillId="3" borderId="0" xfId="0" applyFont="1" applyFill="1"/>
    <xf numFmtId="2" fontId="6" fillId="3" borderId="0" xfId="0" applyNumberFormat="1" applyFont="1" applyFill="1"/>
    <xf numFmtId="3" fontId="9" fillId="3" borderId="0" xfId="0" applyNumberFormat="1" applyFont="1" applyFill="1"/>
    <xf numFmtId="2" fontId="9" fillId="3" borderId="0" xfId="0" applyNumberFormat="1" applyFont="1" applyFill="1"/>
    <xf numFmtId="164" fontId="6" fillId="3" borderId="0" xfId="0" applyNumberFormat="1" applyFont="1" applyFill="1"/>
    <xf numFmtId="0" fontId="6" fillId="3" borderId="0" xfId="0" applyFont="1" applyFill="1" applyAlignment="1">
      <alignment horizontal="center"/>
    </xf>
    <xf numFmtId="4" fontId="6" fillId="3" borderId="0" xfId="0" applyNumberFormat="1" applyFont="1" applyFill="1"/>
    <xf numFmtId="4" fontId="9" fillId="3" borderId="0" xfId="0" applyNumberFormat="1" applyFont="1" applyFill="1"/>
    <xf numFmtId="164" fontId="9" fillId="3" borderId="0" xfId="0" applyNumberFormat="1" applyFont="1" applyFill="1"/>
    <xf numFmtId="0" fontId="9" fillId="3" borderId="0" xfId="0" applyFont="1" applyFill="1" applyAlignment="1">
      <alignment horizontal="left" indent="1"/>
    </xf>
    <xf numFmtId="3" fontId="6" fillId="5" borderId="0" xfId="0" applyNumberFormat="1" applyFont="1" applyFill="1"/>
    <xf numFmtId="164" fontId="6" fillId="5" borderId="0" xfId="0" applyNumberFormat="1" applyFont="1" applyFill="1"/>
    <xf numFmtId="174" fontId="33" fillId="4" borderId="0" xfId="0" applyNumberFormat="1" applyFont="1" applyFill="1" applyAlignment="1">
      <alignment horizontal="center" vertical="center" wrapText="1"/>
    </xf>
    <xf numFmtId="0" fontId="15" fillId="3" borderId="0" xfId="0" applyFont="1" applyFill="1" applyAlignment="1">
      <alignment horizontal="left" vertical="center" wrapText="1"/>
    </xf>
    <xf numFmtId="0" fontId="14" fillId="3" borderId="0" xfId="0" applyFont="1" applyFill="1" applyAlignment="1">
      <alignment horizontal="left" vertical="center" wrapText="1"/>
    </xf>
    <xf numFmtId="0" fontId="14" fillId="3" borderId="0" xfId="0" applyFont="1" applyFill="1" applyAlignment="1">
      <alignment horizontal="left" vertical="center" wrapText="1" indent="1"/>
    </xf>
    <xf numFmtId="0" fontId="15" fillId="5" borderId="0" xfId="0" applyFont="1" applyFill="1" applyAlignment="1">
      <alignment horizontal="left" vertical="center" wrapText="1"/>
    </xf>
    <xf numFmtId="2" fontId="16" fillId="3" borderId="0" xfId="0" applyNumberFormat="1" applyFont="1" applyFill="1" applyAlignment="1">
      <alignment horizontal="right" vertical="center" wrapText="1" indent="1"/>
    </xf>
    <xf numFmtId="0" fontId="16" fillId="3" borderId="0" xfId="0" applyFont="1" applyFill="1" applyAlignment="1">
      <alignment horizontal="right" vertical="center" wrapText="1" indent="1"/>
    </xf>
    <xf numFmtId="0" fontId="14" fillId="3" borderId="0" xfId="0" applyFont="1" applyFill="1" applyAlignment="1">
      <alignment horizontal="right" vertical="center" wrapText="1" indent="1"/>
    </xf>
    <xf numFmtId="3" fontId="16" fillId="3" borderId="0" xfId="0" applyNumberFormat="1" applyFont="1" applyFill="1" applyAlignment="1">
      <alignment horizontal="right" vertical="center" wrapText="1" indent="1"/>
    </xf>
    <xf numFmtId="170" fontId="16" fillId="3" borderId="0" xfId="0" applyNumberFormat="1" applyFont="1" applyFill="1" applyAlignment="1">
      <alignment horizontal="right" vertical="center" wrapText="1" indent="1"/>
    </xf>
    <xf numFmtId="0" fontId="42" fillId="3" borderId="0" xfId="0" applyFont="1" applyFill="1"/>
    <xf numFmtId="0" fontId="43" fillId="2" borderId="0" xfId="6" applyFont="1" applyFill="1"/>
    <xf numFmtId="0" fontId="43" fillId="3" borderId="0" xfId="6" applyFont="1" applyFill="1"/>
    <xf numFmtId="0" fontId="42" fillId="0" borderId="0" xfId="0" applyFont="1"/>
    <xf numFmtId="0" fontId="38" fillId="5" borderId="0" xfId="0" applyFont="1" applyFill="1" applyAlignment="1">
      <alignment vertical="center"/>
    </xf>
    <xf numFmtId="0" fontId="17" fillId="5" borderId="0" xfId="0" applyFont="1" applyFill="1" applyAlignment="1">
      <alignment vertical="center"/>
    </xf>
    <xf numFmtId="0" fontId="6" fillId="3" borderId="0" xfId="6" applyFont="1" applyFill="1" applyAlignment="1">
      <alignment vertical="top"/>
    </xf>
    <xf numFmtId="0" fontId="16" fillId="3" borderId="2" xfId="0" applyFont="1" applyFill="1" applyBorder="1" applyAlignment="1">
      <alignment horizontal="left" vertical="center" wrapText="1"/>
    </xf>
    <xf numFmtId="0" fontId="16" fillId="3" borderId="2" xfId="0" applyFont="1" applyFill="1" applyBorder="1" applyAlignment="1">
      <alignment vertical="center"/>
    </xf>
    <xf numFmtId="0" fontId="5" fillId="3" borderId="0" xfId="3" applyFont="1" applyFill="1" applyAlignment="1">
      <alignment vertical="top"/>
    </xf>
    <xf numFmtId="0" fontId="15" fillId="5" borderId="0" xfId="0" applyFont="1" applyFill="1"/>
    <xf numFmtId="0" fontId="45" fillId="5" borderId="0" xfId="3" applyFont="1" applyFill="1"/>
    <xf numFmtId="2" fontId="45" fillId="3" borderId="0" xfId="3" applyNumberFormat="1" applyFont="1" applyFill="1"/>
    <xf numFmtId="3" fontId="44" fillId="3" borderId="0" xfId="0" applyNumberFormat="1" applyFont="1" applyFill="1" applyAlignment="1">
      <alignment horizontal="right" vertical="center" indent="1"/>
    </xf>
    <xf numFmtId="3" fontId="45" fillId="5" borderId="0" xfId="3" applyNumberFormat="1" applyFont="1" applyFill="1" applyAlignment="1">
      <alignment horizontal="right" indent="1"/>
    </xf>
    <xf numFmtId="3" fontId="45" fillId="3" borderId="0" xfId="3" applyNumberFormat="1" applyFont="1" applyFill="1" applyAlignment="1">
      <alignment horizontal="right" indent="1"/>
    </xf>
    <xf numFmtId="0" fontId="44" fillId="5" borderId="0" xfId="0" applyFont="1" applyFill="1" applyAlignment="1">
      <alignment vertical="center"/>
    </xf>
    <xf numFmtId="0" fontId="42" fillId="3" borderId="0" xfId="0" applyFont="1" applyFill="1" applyAlignment="1">
      <alignment vertical="center"/>
    </xf>
    <xf numFmtId="3" fontId="44" fillId="5" borderId="0" xfId="0" applyNumberFormat="1" applyFont="1" applyFill="1" applyAlignment="1">
      <alignment vertical="center"/>
    </xf>
    <xf numFmtId="3" fontId="42" fillId="3" borderId="0" xfId="0" applyNumberFormat="1" applyFont="1" applyFill="1" applyAlignment="1">
      <alignment vertical="center"/>
    </xf>
    <xf numFmtId="165" fontId="42" fillId="3" borderId="0" xfId="9" applyNumberFormat="1" applyFont="1" applyFill="1" applyBorder="1" applyAlignment="1">
      <alignment horizontal="right" vertical="center"/>
    </xf>
    <xf numFmtId="0" fontId="48" fillId="3" borderId="0" xfId="6" applyFont="1" applyFill="1" applyAlignment="1">
      <alignment wrapText="1"/>
    </xf>
    <xf numFmtId="0" fontId="36" fillId="5" borderId="0" xfId="0" applyFont="1" applyFill="1"/>
    <xf numFmtId="0" fontId="36" fillId="3" borderId="0" xfId="0" applyFont="1" applyFill="1"/>
    <xf numFmtId="3" fontId="36" fillId="5" borderId="0" xfId="0" applyNumberFormat="1" applyFont="1" applyFill="1"/>
    <xf numFmtId="3" fontId="36" fillId="3" borderId="0" xfId="0" applyNumberFormat="1" applyFont="1" applyFill="1"/>
    <xf numFmtId="164" fontId="36" fillId="5" borderId="0" xfId="0" applyNumberFormat="1" applyFont="1" applyFill="1"/>
    <xf numFmtId="164" fontId="36" fillId="3" borderId="0" xfId="0" applyNumberFormat="1" applyFont="1" applyFill="1"/>
    <xf numFmtId="0" fontId="40" fillId="3" borderId="0" xfId="0" applyFont="1" applyFill="1"/>
    <xf numFmtId="4" fontId="40" fillId="3" borderId="0" xfId="0" applyNumberFormat="1" applyFont="1" applyFill="1"/>
    <xf numFmtId="2" fontId="36" fillId="3" borderId="0" xfId="0" applyNumberFormat="1" applyFont="1" applyFill="1"/>
    <xf numFmtId="4" fontId="36" fillId="3" borderId="0" xfId="0" applyNumberFormat="1" applyFont="1" applyFill="1"/>
    <xf numFmtId="3" fontId="40" fillId="3" borderId="0" xfId="0" applyNumberFormat="1" applyFont="1" applyFill="1"/>
    <xf numFmtId="2" fontId="40" fillId="3" borderId="0" xfId="0" applyNumberFormat="1" applyFont="1" applyFill="1"/>
    <xf numFmtId="0" fontId="19" fillId="3" borderId="0" xfId="0" applyFont="1" applyFill="1" applyAlignment="1">
      <alignment horizontal="justify" vertical="center"/>
    </xf>
    <xf numFmtId="0" fontId="19" fillId="3" borderId="0" xfId="0" quotePrefix="1" applyFont="1" applyFill="1" applyAlignment="1">
      <alignment horizontal="justify" vertical="center"/>
    </xf>
    <xf numFmtId="0" fontId="14" fillId="3" borderId="0" xfId="0" applyFont="1" applyFill="1" applyAlignment="1">
      <alignment horizontal="justify" vertical="center"/>
    </xf>
    <xf numFmtId="0" fontId="51" fillId="3" borderId="0" xfId="0" applyFont="1" applyFill="1" applyAlignment="1">
      <alignment horizontal="justify" vertical="center"/>
    </xf>
    <xf numFmtId="3" fontId="53" fillId="3" borderId="0" xfId="0" applyNumberFormat="1" applyFont="1" applyFill="1"/>
    <xf numFmtId="0" fontId="33" fillId="4" borderId="0" xfId="0" applyFont="1" applyFill="1" applyAlignment="1">
      <alignment horizontal="right" vertical="center" wrapText="1"/>
    </xf>
    <xf numFmtId="0" fontId="14" fillId="3" borderId="0" xfId="0" applyFont="1" applyFill="1" applyAlignment="1">
      <alignment horizontal="right"/>
    </xf>
    <xf numFmtId="0" fontId="14" fillId="3" borderId="0" xfId="0" applyFont="1" applyFill="1" applyAlignment="1">
      <alignment horizontal="center" wrapText="1"/>
    </xf>
    <xf numFmtId="0" fontId="55" fillId="3" borderId="0" xfId="0" applyFont="1" applyFill="1" applyAlignment="1">
      <alignment horizontal="justify" vertical="center"/>
    </xf>
    <xf numFmtId="0" fontId="56" fillId="3" borderId="0" xfId="0" applyFont="1" applyFill="1" applyAlignment="1">
      <alignment horizontal="justify" vertical="center"/>
    </xf>
    <xf numFmtId="2" fontId="5" fillId="5" borderId="0" xfId="9" applyNumberFormat="1" applyFont="1" applyFill="1" applyBorder="1"/>
    <xf numFmtId="2" fontId="5" fillId="3" borderId="0" xfId="9" applyNumberFormat="1" applyFont="1" applyFill="1" applyBorder="1"/>
    <xf numFmtId="164" fontId="5" fillId="5" borderId="0" xfId="0" applyNumberFormat="1" applyFont="1" applyFill="1"/>
    <xf numFmtId="2" fontId="5" fillId="5" borderId="0" xfId="0" applyNumberFormat="1" applyFont="1" applyFill="1"/>
    <xf numFmtId="2" fontId="5" fillId="3" borderId="0" xfId="0" applyNumberFormat="1" applyFont="1" applyFill="1"/>
    <xf numFmtId="0" fontId="33" fillId="6" borderId="0" xfId="3" applyFont="1" applyFill="1" applyAlignment="1">
      <alignment horizontal="center" vertical="center" wrapText="1"/>
    </xf>
    <xf numFmtId="0" fontId="33" fillId="3" borderId="0" xfId="3" applyFont="1" applyFill="1" applyAlignment="1">
      <alignment horizontal="center" vertical="center" wrapText="1"/>
    </xf>
    <xf numFmtId="3" fontId="2" fillId="3" borderId="0" xfId="0" applyNumberFormat="1" applyFont="1" applyFill="1" applyAlignment="1">
      <alignment horizontal="right" vertical="center" indent="1"/>
    </xf>
    <xf numFmtId="3" fontId="15" fillId="5" borderId="0" xfId="0" applyNumberFormat="1" applyFont="1" applyFill="1" applyAlignment="1">
      <alignment vertical="center"/>
    </xf>
    <xf numFmtId="0" fontId="0" fillId="3" borderId="0" xfId="0" applyFill="1" applyAlignment="1">
      <alignment vertical="center"/>
    </xf>
    <xf numFmtId="3" fontId="0" fillId="3" borderId="0" xfId="0" applyNumberFormat="1" applyFill="1" applyAlignment="1">
      <alignment vertical="center"/>
    </xf>
    <xf numFmtId="4" fontId="0" fillId="3" borderId="0" xfId="0" applyNumberFormat="1" applyFill="1" applyAlignment="1">
      <alignment vertical="center"/>
    </xf>
    <xf numFmtId="10" fontId="15" fillId="3" borderId="0" xfId="9" applyNumberFormat="1" applyFont="1" applyFill="1" applyBorder="1" applyAlignment="1">
      <alignment vertical="center"/>
    </xf>
    <xf numFmtId="10" fontId="12" fillId="3" borderId="0" xfId="9" applyNumberFormat="1" applyFont="1" applyFill="1" applyBorder="1" applyAlignment="1">
      <alignment vertical="center"/>
    </xf>
    <xf numFmtId="3" fontId="2" fillId="3" borderId="0" xfId="0" applyNumberFormat="1" applyFont="1" applyFill="1" applyAlignment="1">
      <alignment horizontal="right" vertical="center"/>
    </xf>
    <xf numFmtId="3" fontId="14" fillId="0" borderId="0" xfId="0" applyNumberFormat="1" applyFont="1" applyAlignment="1">
      <alignment horizontal="right" vertical="center"/>
    </xf>
    <xf numFmtId="3" fontId="14" fillId="0" borderId="1" xfId="0" applyNumberFormat="1" applyFont="1" applyBorder="1" applyAlignment="1">
      <alignment horizontal="right" vertical="center"/>
    </xf>
    <xf numFmtId="0" fontId="6" fillId="3" borderId="0" xfId="6" applyFont="1" applyFill="1" applyAlignment="1">
      <alignment vertical="center"/>
    </xf>
    <xf numFmtId="0" fontId="6" fillId="3" borderId="0" xfId="6" applyFont="1" applyFill="1" applyAlignment="1">
      <alignment horizontal="center" vertical="center"/>
    </xf>
    <xf numFmtId="174" fontId="33" fillId="4" borderId="0" xfId="6" applyNumberFormat="1" applyFont="1" applyFill="1" applyAlignment="1">
      <alignment horizontal="center" vertical="center" wrapText="1"/>
    </xf>
    <xf numFmtId="174" fontId="33" fillId="3" borderId="0" xfId="6" applyNumberFormat="1" applyFont="1" applyFill="1" applyAlignment="1">
      <alignment horizontal="center" vertical="center" wrapText="1"/>
    </xf>
    <xf numFmtId="3" fontId="6" fillId="2" borderId="0" xfId="6" applyNumberFormat="1" applyFont="1" applyFill="1" applyAlignment="1">
      <alignment vertical="center"/>
    </xf>
    <xf numFmtId="3" fontId="9" fillId="3" borderId="0" xfId="6" applyNumberFormat="1" applyFont="1" applyFill="1" applyAlignment="1">
      <alignment vertical="center"/>
    </xf>
    <xf numFmtId="3" fontId="36" fillId="2" borderId="0" xfId="6" applyNumberFormat="1" applyFont="1" applyFill="1" applyAlignment="1">
      <alignment vertical="center"/>
    </xf>
    <xf numFmtId="0" fontId="13" fillId="3" borderId="0" xfId="6" applyFill="1" applyAlignment="1">
      <alignment vertical="center"/>
    </xf>
    <xf numFmtId="3" fontId="9" fillId="3" borderId="0" xfId="6" applyNumberFormat="1" applyFont="1" applyFill="1" applyAlignment="1">
      <alignment horizontal="right" vertical="center"/>
    </xf>
    <xf numFmtId="164" fontId="6" fillId="2" borderId="0" xfId="6" applyNumberFormat="1" applyFont="1" applyFill="1" applyAlignment="1">
      <alignment horizontal="right" vertical="center"/>
    </xf>
    <xf numFmtId="164" fontId="9" fillId="3" borderId="0" xfId="6" applyNumberFormat="1" applyFont="1" applyFill="1" applyAlignment="1">
      <alignment horizontal="right" vertical="center"/>
    </xf>
    <xf numFmtId="171" fontId="41" fillId="2" borderId="0" xfId="6" applyNumberFormat="1" applyFont="1" applyFill="1" applyAlignment="1">
      <alignment horizontal="right" vertical="center"/>
    </xf>
    <xf numFmtId="3" fontId="6" fillId="3" borderId="0" xfId="6" applyNumberFormat="1" applyFont="1" applyFill="1" applyAlignment="1">
      <alignment vertical="center"/>
    </xf>
    <xf numFmtId="4" fontId="41" fillId="2" borderId="0" xfId="6" applyNumberFormat="1" applyFont="1" applyFill="1" applyAlignment="1">
      <alignment vertical="center"/>
    </xf>
    <xf numFmtId="3" fontId="5" fillId="2" borderId="0" xfId="0" applyNumberFormat="1" applyFont="1" applyFill="1" applyAlignment="1">
      <alignment horizontal="right" vertical="center" wrapText="1"/>
    </xf>
    <xf numFmtId="164" fontId="5" fillId="2" borderId="0" xfId="9" applyNumberFormat="1" applyFont="1" applyFill="1" applyBorder="1" applyAlignment="1">
      <alignment horizontal="right"/>
    </xf>
    <xf numFmtId="0" fontId="5" fillId="2" borderId="0" xfId="6" applyFont="1" applyFill="1"/>
    <xf numFmtId="0" fontId="5" fillId="3" borderId="0" xfId="6" applyFont="1" applyFill="1"/>
    <xf numFmtId="0" fontId="5" fillId="3" borderId="0" xfId="0" applyFont="1" applyFill="1" applyAlignment="1">
      <alignment horizontal="left" vertical="center" wrapText="1"/>
    </xf>
    <xf numFmtId="0" fontId="5" fillId="3" borderId="0" xfId="0" applyFont="1" applyFill="1" applyAlignment="1">
      <alignment horizontal="right" vertical="center" wrapText="1"/>
    </xf>
    <xf numFmtId="0" fontId="5" fillId="3" borderId="0" xfId="0" applyFont="1" applyFill="1" applyAlignment="1">
      <alignment horizontal="right"/>
    </xf>
    <xf numFmtId="0" fontId="2" fillId="3" borderId="0" xfId="0" applyFont="1" applyFill="1" applyAlignment="1">
      <alignment horizontal="left" vertical="center" wrapText="1"/>
    </xf>
    <xf numFmtId="164" fontId="2" fillId="3" borderId="0" xfId="9" applyNumberFormat="1" applyFont="1" applyFill="1" applyBorder="1" applyAlignment="1">
      <alignment horizontal="right"/>
    </xf>
    <xf numFmtId="0" fontId="2" fillId="3" borderId="0" xfId="0" applyFont="1" applyFill="1" applyAlignment="1">
      <alignment horizontal="right" vertical="top" wrapText="1"/>
    </xf>
    <xf numFmtId="0" fontId="2" fillId="3" borderId="0" xfId="0" applyFont="1" applyFill="1" applyAlignment="1">
      <alignment horizontal="right"/>
    </xf>
    <xf numFmtId="3" fontId="2" fillId="3" borderId="0" xfId="0" applyNumberFormat="1" applyFont="1" applyFill="1" applyAlignment="1">
      <alignment horizontal="right"/>
    </xf>
    <xf numFmtId="0" fontId="59" fillId="3" borderId="0" xfId="0" applyFont="1" applyFill="1" applyAlignment="1">
      <alignment horizontal="center" wrapText="1"/>
    </xf>
    <xf numFmtId="3" fontId="6" fillId="0" borderId="0" xfId="6" applyNumberFormat="1" applyFont="1" applyAlignment="1">
      <alignment vertical="center"/>
    </xf>
    <xf numFmtId="164" fontId="53" fillId="3" borderId="0" xfId="0" applyNumberFormat="1" applyFont="1" applyFill="1"/>
    <xf numFmtId="0" fontId="2" fillId="3" borderId="0" xfId="0" applyFont="1" applyFill="1" applyAlignment="1">
      <alignment horizontal="right" indent="1"/>
    </xf>
    <xf numFmtId="3" fontId="5" fillId="5" borderId="0" xfId="0" applyNumberFormat="1" applyFont="1" applyFill="1" applyAlignment="1">
      <alignment horizontal="right" vertical="center" indent="1"/>
    </xf>
    <xf numFmtId="0" fontId="53" fillId="5" borderId="0" xfId="0" applyFont="1" applyFill="1" applyAlignment="1">
      <alignment horizontal="left" vertical="center" wrapText="1"/>
    </xf>
    <xf numFmtId="3" fontId="5" fillId="2" borderId="0" xfId="6" applyNumberFormat="1" applyFont="1" applyFill="1" applyAlignment="1">
      <alignment vertical="center"/>
    </xf>
    <xf numFmtId="0" fontId="61" fillId="3" borderId="0" xfId="7" applyFont="1" applyFill="1" applyAlignment="1">
      <alignment vertical="center"/>
    </xf>
    <xf numFmtId="4" fontId="2" fillId="3" borderId="0" xfId="6" applyNumberFormat="1" applyFont="1" applyFill="1" applyAlignment="1">
      <alignment vertical="center"/>
    </xf>
    <xf numFmtId="3" fontId="62" fillId="2" borderId="0" xfId="6" applyNumberFormat="1" applyFont="1" applyFill="1" applyAlignment="1">
      <alignment vertical="center"/>
    </xf>
    <xf numFmtId="0" fontId="63" fillId="3" borderId="0" xfId="6" applyFont="1" applyFill="1" applyAlignment="1">
      <alignment vertical="center"/>
    </xf>
    <xf numFmtId="177" fontId="64" fillId="2" borderId="0" xfId="6" applyNumberFormat="1" applyFont="1" applyFill="1" applyAlignment="1">
      <alignment vertical="center"/>
    </xf>
    <xf numFmtId="3" fontId="5" fillId="5" borderId="0" xfId="6" applyNumberFormat="1" applyFont="1" applyFill="1"/>
    <xf numFmtId="3" fontId="2" fillId="3" borderId="0" xfId="6" applyNumberFormat="1" applyFont="1" applyFill="1"/>
    <xf numFmtId="3" fontId="62" fillId="5" borderId="0" xfId="6" applyNumberFormat="1" applyFont="1" applyFill="1"/>
    <xf numFmtId="3" fontId="5" fillId="3" borderId="0" xfId="6" applyNumberFormat="1" applyFont="1" applyFill="1"/>
    <xf numFmtId="3" fontId="2" fillId="3" borderId="0" xfId="0" applyNumberFormat="1" applyFont="1" applyFill="1"/>
    <xf numFmtId="0" fontId="2" fillId="3" borderId="0" xfId="0" applyFont="1" applyFill="1"/>
    <xf numFmtId="0" fontId="2" fillId="3" borderId="0" xfId="0" applyFont="1" applyFill="1" applyAlignment="1">
      <alignment horizontal="right" vertical="center" wrapText="1" indent="1"/>
    </xf>
    <xf numFmtId="3" fontId="5" fillId="5" borderId="0" xfId="0" applyNumberFormat="1" applyFont="1" applyFill="1" applyAlignment="1">
      <alignment horizontal="right" indent="1"/>
    </xf>
    <xf numFmtId="0" fontId="10" fillId="3" borderId="0" xfId="0" applyFont="1" applyFill="1" applyAlignment="1">
      <alignment horizontal="right" indent="1"/>
    </xf>
    <xf numFmtId="0" fontId="2" fillId="3" borderId="0" xfId="0" applyFont="1" applyFill="1" applyAlignment="1">
      <alignment horizontal="right" vertical="center" indent="1"/>
    </xf>
    <xf numFmtId="3" fontId="62" fillId="5" borderId="0" xfId="0" applyNumberFormat="1" applyFont="1" applyFill="1" applyAlignment="1">
      <alignment horizontal="right" vertical="center" indent="1"/>
    </xf>
    <xf numFmtId="3" fontId="5" fillId="5" borderId="0" xfId="0" applyNumberFormat="1" applyFont="1" applyFill="1" applyAlignment="1">
      <alignment vertical="center"/>
    </xf>
    <xf numFmtId="3" fontId="5" fillId="3" borderId="0" xfId="0" applyNumberFormat="1" applyFont="1" applyFill="1" applyAlignment="1">
      <alignment vertical="center"/>
    </xf>
    <xf numFmtId="0" fontId="2" fillId="3" borderId="0" xfId="0" applyFont="1" applyFill="1" applyAlignment="1">
      <alignment vertical="center"/>
    </xf>
    <xf numFmtId="3" fontId="62" fillId="5" borderId="0" xfId="0" applyNumberFormat="1" applyFont="1" applyFill="1" applyAlignment="1">
      <alignment vertical="center"/>
    </xf>
    <xf numFmtId="3" fontId="2" fillId="3" borderId="0" xfId="0" applyNumberFormat="1" applyFont="1" applyFill="1" applyAlignment="1">
      <alignment vertical="center"/>
    </xf>
    <xf numFmtId="165" fontId="5" fillId="5" borderId="0" xfId="9" applyNumberFormat="1" applyFont="1" applyFill="1" applyBorder="1" applyAlignment="1">
      <alignment vertical="center"/>
    </xf>
    <xf numFmtId="0" fontId="2" fillId="3" borderId="0" xfId="0" applyFont="1" applyFill="1" applyAlignment="1">
      <alignment vertical="top" wrapText="1"/>
    </xf>
    <xf numFmtId="3" fontId="2" fillId="3" borderId="0" xfId="0" applyNumberFormat="1" applyFont="1" applyFill="1" applyAlignment="1">
      <alignment horizontal="right" vertical="top" wrapText="1"/>
    </xf>
    <xf numFmtId="171" fontId="2" fillId="3" borderId="0" xfId="0" applyNumberFormat="1" applyFont="1" applyFill="1" applyAlignment="1">
      <alignment horizontal="right"/>
    </xf>
    <xf numFmtId="3" fontId="5" fillId="2" borderId="0" xfId="0" applyNumberFormat="1" applyFont="1" applyFill="1" applyAlignment="1">
      <alignment horizontal="right"/>
    </xf>
    <xf numFmtId="0" fontId="5" fillId="3" borderId="0" xfId="0" applyFont="1" applyFill="1"/>
    <xf numFmtId="3" fontId="62" fillId="2" borderId="0" xfId="0" applyNumberFormat="1" applyFont="1" applyFill="1" applyAlignment="1">
      <alignment horizontal="right" vertical="center" wrapText="1"/>
    </xf>
    <xf numFmtId="164" fontId="45" fillId="2" borderId="0" xfId="9" applyNumberFormat="1" applyFont="1" applyFill="1" applyBorder="1" applyAlignment="1">
      <alignment horizontal="right"/>
    </xf>
    <xf numFmtId="0" fontId="45" fillId="3" borderId="0" xfId="0" applyFont="1" applyFill="1" applyAlignment="1">
      <alignment horizontal="left" vertical="center" wrapText="1"/>
    </xf>
    <xf numFmtId="0" fontId="45" fillId="3" borderId="0" xfId="0" applyFont="1" applyFill="1" applyAlignment="1">
      <alignment horizontal="right" vertical="center" wrapText="1"/>
    </xf>
    <xf numFmtId="0" fontId="65" fillId="3" borderId="0" xfId="0" applyFont="1" applyFill="1" applyAlignment="1">
      <alignment horizontal="right"/>
    </xf>
    <xf numFmtId="3" fontId="5" fillId="3" borderId="0" xfId="0" applyNumberFormat="1" applyFont="1" applyFill="1" applyAlignment="1">
      <alignment horizontal="right" vertical="center" wrapText="1"/>
    </xf>
    <xf numFmtId="164" fontId="5" fillId="3" borderId="0" xfId="9" applyNumberFormat="1" applyFont="1" applyFill="1" applyBorder="1" applyAlignment="1">
      <alignment horizontal="right"/>
    </xf>
    <xf numFmtId="3" fontId="5" fillId="3" borderId="0" xfId="0" applyNumberFormat="1" applyFont="1" applyFill="1" applyAlignment="1">
      <alignment horizontal="right"/>
    </xf>
    <xf numFmtId="10" fontId="5" fillId="2" borderId="0" xfId="6" applyNumberFormat="1" applyFont="1" applyFill="1" applyAlignment="1">
      <alignment horizontal="right"/>
    </xf>
    <xf numFmtId="10" fontId="5" fillId="3" borderId="0" xfId="6" applyNumberFormat="1" applyFont="1" applyFill="1" applyAlignment="1">
      <alignment horizontal="right"/>
    </xf>
    <xf numFmtId="3" fontId="2" fillId="3" borderId="0" xfId="0" applyNumberFormat="1" applyFont="1" applyFill="1" applyAlignment="1">
      <alignment horizontal="right" vertical="center" wrapText="1"/>
    </xf>
    <xf numFmtId="0" fontId="2" fillId="3" borderId="0" xfId="0" applyFont="1" applyFill="1" applyAlignment="1">
      <alignment horizontal="right" vertical="center" wrapText="1"/>
    </xf>
    <xf numFmtId="4" fontId="2" fillId="3" borderId="0" xfId="0" applyNumberFormat="1" applyFont="1" applyFill="1" applyAlignment="1">
      <alignment horizontal="right"/>
    </xf>
    <xf numFmtId="4" fontId="2" fillId="3" borderId="0" xfId="9" applyNumberFormat="1" applyFont="1" applyFill="1" applyBorder="1" applyAlignment="1">
      <alignment horizontal="right"/>
    </xf>
    <xf numFmtId="0" fontId="66" fillId="3" borderId="0" xfId="0" applyFont="1" applyFill="1" applyAlignment="1">
      <alignment wrapText="1"/>
    </xf>
    <xf numFmtId="0" fontId="66" fillId="3" borderId="0" xfId="0" applyFont="1" applyFill="1" applyAlignment="1">
      <alignment horizontal="right" wrapText="1"/>
    </xf>
    <xf numFmtId="3" fontId="2" fillId="3" borderId="2" xfId="0" applyNumberFormat="1" applyFont="1" applyFill="1" applyBorder="1" applyAlignment="1">
      <alignment horizontal="right" vertical="center" wrapText="1"/>
    </xf>
    <xf numFmtId="164" fontId="2" fillId="3" borderId="2" xfId="9" applyNumberFormat="1" applyFont="1" applyFill="1" applyBorder="1" applyAlignment="1">
      <alignment horizontal="right"/>
    </xf>
    <xf numFmtId="0" fontId="66" fillId="3" borderId="2" xfId="0" applyFont="1" applyFill="1" applyBorder="1" applyAlignment="1">
      <alignment wrapText="1"/>
    </xf>
    <xf numFmtId="0" fontId="66" fillId="3" borderId="2" xfId="0" applyFont="1" applyFill="1" applyBorder="1" applyAlignment="1">
      <alignment horizontal="right" wrapText="1"/>
    </xf>
    <xf numFmtId="4" fontId="5" fillId="3" borderId="2" xfId="0" applyNumberFormat="1" applyFont="1" applyFill="1" applyBorder="1" applyAlignment="1">
      <alignment horizontal="right"/>
    </xf>
    <xf numFmtId="4" fontId="2" fillId="3" borderId="2" xfId="9" applyNumberFormat="1" applyFont="1" applyFill="1" applyBorder="1" applyAlignment="1">
      <alignment horizontal="right"/>
    </xf>
    <xf numFmtId="0" fontId="24" fillId="3" borderId="0" xfId="6" applyFont="1" applyFill="1" applyAlignment="1">
      <alignment horizontal="center" vertical="center" wrapText="1"/>
    </xf>
    <xf numFmtId="0" fontId="24" fillId="3" borderId="0" xfId="3" applyFont="1" applyFill="1" applyAlignment="1">
      <alignment horizontal="center" vertical="center" wrapText="1"/>
    </xf>
    <xf numFmtId="3" fontId="5" fillId="5" borderId="0" xfId="0" applyNumberFormat="1" applyFont="1" applyFill="1"/>
    <xf numFmtId="3" fontId="62" fillId="5" borderId="0" xfId="0" applyNumberFormat="1" applyFont="1" applyFill="1"/>
    <xf numFmtId="170" fontId="2" fillId="3" borderId="0" xfId="0" applyNumberFormat="1" applyFont="1" applyFill="1"/>
    <xf numFmtId="170" fontId="2" fillId="3" borderId="2" xfId="0" applyNumberFormat="1" applyFont="1" applyFill="1" applyBorder="1"/>
    <xf numFmtId="0" fontId="24" fillId="3" borderId="0" xfId="19" applyFont="1" applyFill="1" applyAlignment="1">
      <alignment vertical="center" wrapText="1"/>
    </xf>
    <xf numFmtId="0" fontId="24" fillId="3" borderId="0" xfId="19" applyFont="1" applyFill="1" applyAlignment="1">
      <alignment horizontal="center" vertical="center" wrapText="1"/>
    </xf>
    <xf numFmtId="0" fontId="23" fillId="3" borderId="0" xfId="19" applyFont="1" applyFill="1" applyAlignment="1">
      <alignment horizontal="justify" vertical="center" wrapText="1"/>
    </xf>
    <xf numFmtId="0" fontId="26" fillId="3" borderId="0" xfId="19" applyFont="1" applyFill="1" applyAlignment="1">
      <alignment horizontal="right" vertical="center" wrapText="1"/>
    </xf>
    <xf numFmtId="164" fontId="26" fillId="3" borderId="0" xfId="19" applyNumberFormat="1" applyFont="1" applyFill="1" applyAlignment="1">
      <alignment horizontal="right" vertical="center" wrapText="1"/>
    </xf>
    <xf numFmtId="0" fontId="23" fillId="3" borderId="0" xfId="19" applyFont="1" applyFill="1" applyAlignment="1">
      <alignment horizontal="right" vertical="center" wrapText="1"/>
    </xf>
    <xf numFmtId="0" fontId="24" fillId="3" borderId="0" xfId="19" applyFont="1" applyFill="1" applyAlignment="1">
      <alignment horizontal="right" vertical="center" wrapText="1"/>
    </xf>
    <xf numFmtId="0" fontId="24" fillId="3" borderId="0" xfId="19" applyFont="1" applyFill="1" applyAlignment="1">
      <alignment horizontal="justify" vertical="center" wrapText="1"/>
    </xf>
    <xf numFmtId="3" fontId="25" fillId="3" borderId="0" xfId="19" applyNumberFormat="1" applyFont="1" applyFill="1" applyAlignment="1">
      <alignment horizontal="right" vertical="center" wrapText="1"/>
    </xf>
    <xf numFmtId="0" fontId="25" fillId="3" borderId="0" xfId="19" applyFont="1" applyFill="1" applyAlignment="1">
      <alignment horizontal="right" vertical="center" wrapText="1"/>
    </xf>
    <xf numFmtId="0" fontId="27" fillId="3" borderId="0" xfId="19" applyFont="1" applyFill="1" applyAlignment="1">
      <alignment horizontal="justify" vertical="center" wrapText="1"/>
    </xf>
    <xf numFmtId="0" fontId="31" fillId="3" borderId="0" xfId="19" applyFont="1" applyFill="1" applyAlignment="1">
      <alignment horizontal="right" vertical="center" wrapText="1"/>
    </xf>
    <xf numFmtId="171" fontId="25" fillId="3" borderId="0" xfId="19" applyNumberFormat="1" applyFont="1" applyFill="1" applyAlignment="1">
      <alignment horizontal="right" vertical="center" wrapText="1"/>
    </xf>
    <xf numFmtId="164" fontId="25" fillId="3" borderId="0" xfId="19" applyNumberFormat="1" applyFont="1" applyFill="1" applyAlignment="1">
      <alignment horizontal="right" vertical="center" wrapText="1"/>
    </xf>
    <xf numFmtId="175" fontId="28" fillId="3" borderId="0" xfId="19" applyNumberFormat="1" applyFont="1" applyFill="1" applyAlignment="1">
      <alignment horizontal="center" vertical="center" wrapText="1"/>
    </xf>
    <xf numFmtId="0" fontId="28" fillId="3" borderId="0" xfId="19" applyFont="1" applyFill="1" applyAlignment="1">
      <alignment horizontal="justify" vertical="center" wrapText="1"/>
    </xf>
    <xf numFmtId="3" fontId="32" fillId="3" borderId="0" xfId="19" applyNumberFormat="1" applyFont="1" applyFill="1" applyAlignment="1">
      <alignment horizontal="right" vertical="center" wrapText="1"/>
    </xf>
    <xf numFmtId="0" fontId="23" fillId="3" borderId="0" xfId="3" applyFont="1" applyFill="1"/>
    <xf numFmtId="0" fontId="25" fillId="3" borderId="0" xfId="19" applyFont="1" applyFill="1" applyAlignment="1">
      <alignment horizontal="justify" vertical="center" wrapText="1"/>
    </xf>
    <xf numFmtId="0" fontId="24" fillId="3" borderId="0" xfId="3" applyFont="1" applyFill="1" applyAlignment="1">
      <alignment horizontal="left" vertical="center" wrapText="1"/>
    </xf>
    <xf numFmtId="0" fontId="24" fillId="3" borderId="0" xfId="3" applyFont="1" applyFill="1" applyAlignment="1">
      <alignment horizontal="right" vertical="center" wrapText="1"/>
    </xf>
    <xf numFmtId="0" fontId="28" fillId="3" borderId="0" xfId="19" applyFont="1" applyFill="1" applyAlignment="1">
      <alignment horizontal="center" vertical="center" wrapText="1"/>
    </xf>
    <xf numFmtId="0" fontId="39" fillId="4" borderId="0" xfId="19" applyFont="1" applyFill="1" applyAlignment="1">
      <alignment horizontal="center" vertical="center" wrapText="1"/>
    </xf>
    <xf numFmtId="0" fontId="39" fillId="3" borderId="0" xfId="19" applyFont="1" applyFill="1" applyAlignment="1">
      <alignment horizontal="center" vertical="center" wrapText="1"/>
    </xf>
    <xf numFmtId="0" fontId="26" fillId="3" borderId="0" xfId="19" applyFont="1" applyFill="1" applyAlignment="1">
      <alignment horizontal="right" vertical="center" wrapText="1" indent="1"/>
    </xf>
    <xf numFmtId="0" fontId="34" fillId="3" borderId="0" xfId="0" applyFont="1" applyFill="1" applyAlignment="1">
      <alignment vertical="center"/>
    </xf>
    <xf numFmtId="0" fontId="46" fillId="5" borderId="0" xfId="19" applyFont="1" applyFill="1" applyAlignment="1">
      <alignment horizontal="justify" vertical="center" wrapText="1"/>
    </xf>
    <xf numFmtId="0" fontId="46" fillId="3" borderId="0" xfId="19" applyFont="1" applyFill="1" applyAlignment="1">
      <alignment horizontal="justify" vertical="center" wrapText="1"/>
    </xf>
    <xf numFmtId="3" fontId="47" fillId="3" borderId="0" xfId="19" applyNumberFormat="1" applyFont="1" applyFill="1" applyAlignment="1">
      <alignment horizontal="right" vertical="center" wrapText="1" indent="1"/>
    </xf>
    <xf numFmtId="171" fontId="47" fillId="3" borderId="0" xfId="19" applyNumberFormat="1" applyFont="1" applyFill="1" applyAlignment="1">
      <alignment horizontal="right" vertical="center" wrapText="1" indent="1"/>
    </xf>
    <xf numFmtId="164" fontId="47" fillId="3" borderId="0" xfId="19" applyNumberFormat="1" applyFont="1" applyFill="1" applyAlignment="1">
      <alignment horizontal="right" vertical="center" wrapText="1" indent="1"/>
    </xf>
    <xf numFmtId="0" fontId="46" fillId="3" borderId="0" xfId="19" applyFont="1" applyFill="1" applyAlignment="1">
      <alignment horizontal="right" vertical="center" wrapText="1"/>
    </xf>
    <xf numFmtId="164" fontId="60" fillId="3" borderId="0" xfId="19" applyNumberFormat="1" applyFont="1" applyFill="1" applyAlignment="1">
      <alignment horizontal="right" vertical="center" wrapText="1" indent="1"/>
    </xf>
    <xf numFmtId="0" fontId="67" fillId="3" borderId="0" xfId="19" applyFont="1" applyFill="1" applyAlignment="1">
      <alignment horizontal="right" vertical="center" wrapText="1" indent="1"/>
    </xf>
    <xf numFmtId="164" fontId="67" fillId="3" borderId="0" xfId="19" applyNumberFormat="1" applyFont="1" applyFill="1" applyAlignment="1">
      <alignment horizontal="right" vertical="center" wrapText="1" indent="1"/>
    </xf>
    <xf numFmtId="3" fontId="68" fillId="5" borderId="0" xfId="19" applyNumberFormat="1" applyFont="1" applyFill="1" applyAlignment="1">
      <alignment horizontal="right" vertical="center" wrapText="1" indent="1"/>
    </xf>
    <xf numFmtId="171" fontId="68" fillId="5" borderId="0" xfId="19" applyNumberFormat="1" applyFont="1" applyFill="1" applyAlignment="1">
      <alignment horizontal="right" vertical="center" wrapText="1" indent="1"/>
    </xf>
    <xf numFmtId="3" fontId="62" fillId="3" borderId="0" xfId="6" applyNumberFormat="1" applyFont="1" applyFill="1"/>
    <xf numFmtId="0" fontId="2" fillId="5" borderId="0" xfId="0" applyFont="1" applyFill="1" applyAlignment="1">
      <alignment horizontal="right" vertical="center" wrapText="1" indent="1"/>
    </xf>
    <xf numFmtId="0" fontId="16" fillId="0" borderId="0" xfId="0" applyFont="1" applyAlignment="1">
      <alignment vertical="center"/>
    </xf>
    <xf numFmtId="3" fontId="2" fillId="0" borderId="0" xfId="0" applyNumberFormat="1" applyFont="1" applyAlignment="1">
      <alignment horizontal="right" vertical="center" wrapText="1"/>
    </xf>
    <xf numFmtId="3" fontId="2" fillId="0" borderId="0" xfId="0" applyNumberFormat="1" applyFont="1"/>
    <xf numFmtId="165" fontId="2" fillId="3" borderId="0" xfId="9" applyNumberFormat="1" applyFont="1" applyFill="1" applyBorder="1"/>
    <xf numFmtId="165" fontId="62" fillId="3" borderId="0" xfId="9" applyNumberFormat="1" applyFont="1" applyFill="1" applyBorder="1"/>
    <xf numFmtId="0" fontId="67" fillId="3" borderId="0" xfId="19" applyFont="1" applyFill="1" applyAlignment="1">
      <alignment horizontal="justify" vertical="center" wrapText="1"/>
    </xf>
    <xf numFmtId="3" fontId="68" fillId="3" borderId="0" xfId="19" applyNumberFormat="1" applyFont="1" applyFill="1" applyAlignment="1">
      <alignment horizontal="right" vertical="center" wrapText="1" indent="1"/>
    </xf>
    <xf numFmtId="171" fontId="68" fillId="3" borderId="0" xfId="19" applyNumberFormat="1" applyFont="1" applyFill="1" applyAlignment="1">
      <alignment horizontal="right" vertical="center" wrapText="1" indent="1"/>
    </xf>
    <xf numFmtId="3" fontId="16" fillId="3" borderId="0" xfId="14" applyNumberFormat="1" applyFont="1" applyFill="1" applyAlignment="1">
      <alignment horizontal="right" vertical="center" wrapText="1"/>
    </xf>
    <xf numFmtId="2" fontId="16" fillId="3" borderId="0" xfId="14" applyNumberFormat="1" applyFont="1" applyFill="1" applyAlignment="1">
      <alignment horizontal="right" vertical="center" wrapText="1"/>
    </xf>
    <xf numFmtId="2" fontId="12" fillId="3" borderId="0" xfId="14" applyNumberFormat="1" applyFill="1"/>
    <xf numFmtId="0" fontId="2" fillId="3" borderId="0" xfId="0" applyFont="1" applyFill="1" applyAlignment="1">
      <alignment vertical="center" wrapText="1"/>
    </xf>
    <xf numFmtId="170" fontId="2" fillId="3" borderId="0" xfId="0" applyNumberFormat="1" applyFont="1" applyFill="1" applyAlignment="1">
      <alignment vertical="center" wrapText="1"/>
    </xf>
    <xf numFmtId="2" fontId="2" fillId="3" borderId="0" xfId="0" applyNumberFormat="1" applyFont="1" applyFill="1" applyAlignment="1">
      <alignment vertical="center" wrapText="1"/>
    </xf>
    <xf numFmtId="2" fontId="2" fillId="0" borderId="0" xfId="0" applyNumberFormat="1" applyFont="1" applyAlignment="1">
      <alignment vertical="center" wrapText="1"/>
    </xf>
    <xf numFmtId="3" fontId="2" fillId="3" borderId="0" xfId="0" applyNumberFormat="1" applyFont="1" applyFill="1" applyAlignment="1">
      <alignment vertical="center" wrapText="1"/>
    </xf>
    <xf numFmtId="2" fontId="16" fillId="3" borderId="0" xfId="0" applyNumberFormat="1" applyFont="1" applyFill="1" applyAlignment="1">
      <alignment vertical="center" wrapText="1"/>
    </xf>
    <xf numFmtId="2" fontId="4" fillId="3" borderId="0" xfId="0" applyNumberFormat="1" applyFont="1" applyFill="1" applyAlignment="1">
      <alignment vertical="center" wrapText="1"/>
    </xf>
    <xf numFmtId="0" fontId="16" fillId="3" borderId="0" xfId="0" applyFont="1" applyFill="1" applyAlignment="1">
      <alignment vertical="center" wrapText="1"/>
    </xf>
    <xf numFmtId="3" fontId="2" fillId="3" borderId="0" xfId="9" applyNumberFormat="1" applyFont="1" applyFill="1" applyBorder="1" applyAlignment="1">
      <alignment horizontal="right"/>
    </xf>
    <xf numFmtId="1" fontId="2" fillId="3" borderId="0" xfId="9" applyNumberFormat="1" applyFont="1" applyFill="1" applyBorder="1" applyAlignment="1">
      <alignment horizontal="right"/>
    </xf>
    <xf numFmtId="165" fontId="5" fillId="2" borderId="0" xfId="6" applyNumberFormat="1" applyFont="1" applyFill="1" applyAlignment="1">
      <alignment horizontal="right"/>
    </xf>
    <xf numFmtId="165" fontId="5" fillId="2" borderId="0" xfId="9" applyNumberFormat="1" applyFont="1" applyFill="1" applyAlignment="1">
      <alignment horizontal="right"/>
    </xf>
    <xf numFmtId="3" fontId="2" fillId="0" borderId="0" xfId="0" applyNumberFormat="1" applyFont="1" applyAlignment="1">
      <alignment horizontal="right"/>
    </xf>
    <xf numFmtId="3" fontId="24" fillId="3" borderId="0" xfId="19" applyNumberFormat="1" applyFont="1" applyFill="1" applyAlignment="1">
      <alignment horizontal="right" vertical="center" wrapText="1"/>
    </xf>
    <xf numFmtId="1" fontId="67" fillId="3" borderId="0" xfId="19" applyNumberFormat="1" applyFont="1" applyFill="1" applyAlignment="1">
      <alignment horizontal="right" vertical="center" wrapText="1" indent="1"/>
    </xf>
    <xf numFmtId="0" fontId="22" fillId="5" borderId="0" xfId="0" applyFont="1" applyFill="1" applyAlignment="1">
      <alignment vertical="center"/>
    </xf>
    <xf numFmtId="0" fontId="15" fillId="3" borderId="0" xfId="0" applyFont="1" applyFill="1" applyAlignment="1">
      <alignment horizontal="left" vertical="center"/>
    </xf>
    <xf numFmtId="0" fontId="14" fillId="3" borderId="0" xfId="0" applyFont="1" applyFill="1" applyAlignment="1">
      <alignment horizontal="left" vertical="center"/>
    </xf>
    <xf numFmtId="3" fontId="16" fillId="3" borderId="0" xfId="0" applyNumberFormat="1" applyFont="1" applyFill="1" applyAlignment="1">
      <alignment horizontal="right" vertical="center"/>
    </xf>
    <xf numFmtId="0" fontId="0" fillId="3" borderId="0" xfId="0" applyFill="1" applyAlignment="1">
      <alignment horizontal="right" vertical="center"/>
    </xf>
    <xf numFmtId="2" fontId="2" fillId="3" borderId="0" xfId="9" applyNumberFormat="1" applyFont="1" applyFill="1" applyBorder="1" applyAlignment="1">
      <alignment horizontal="right" indent="1"/>
    </xf>
    <xf numFmtId="164" fontId="5" fillId="5" borderId="0" xfId="9" applyNumberFormat="1" applyFont="1" applyFill="1" applyBorder="1" applyAlignment="1">
      <alignment horizontal="right" indent="1"/>
    </xf>
    <xf numFmtId="164" fontId="2" fillId="3" borderId="0" xfId="9" applyNumberFormat="1" applyFont="1" applyFill="1" applyBorder="1" applyAlignment="1">
      <alignment horizontal="right" indent="1"/>
    </xf>
    <xf numFmtId="164" fontId="2" fillId="3" borderId="0" xfId="9" applyNumberFormat="1" applyFont="1" applyFill="1" applyBorder="1"/>
    <xf numFmtId="164" fontId="62" fillId="5" borderId="0" xfId="9" applyNumberFormat="1" applyFont="1" applyFill="1" applyBorder="1" applyAlignment="1">
      <alignment horizontal="right" indent="1"/>
    </xf>
    <xf numFmtId="164" fontId="2" fillId="3" borderId="0" xfId="3" applyNumberFormat="1" applyFont="1" applyFill="1" applyAlignment="1">
      <alignment horizontal="right" indent="1"/>
    </xf>
    <xf numFmtId="164" fontId="5" fillId="3" borderId="0" xfId="9" applyNumberFormat="1" applyFont="1" applyFill="1" applyBorder="1" applyAlignment="1">
      <alignment horizontal="right" indent="1"/>
    </xf>
    <xf numFmtId="164" fontId="45" fillId="5" borderId="0" xfId="9" applyNumberFormat="1" applyFont="1" applyFill="1" applyBorder="1" applyAlignment="1">
      <alignment horizontal="right" indent="1"/>
    </xf>
    <xf numFmtId="164" fontId="5" fillId="5" borderId="0" xfId="0" applyNumberFormat="1" applyFont="1" applyFill="1" applyAlignment="1">
      <alignment horizontal="right" vertical="center" indent="1"/>
    </xf>
    <xf numFmtId="0" fontId="33" fillId="4" borderId="0" xfId="0" applyFont="1" applyFill="1" applyAlignment="1">
      <alignment horizontal="right" vertical="top" wrapText="1"/>
    </xf>
    <xf numFmtId="164" fontId="14" fillId="3" borderId="0" xfId="9" applyNumberFormat="1" applyFont="1" applyFill="1" applyBorder="1"/>
    <xf numFmtId="164" fontId="14" fillId="3" borderId="2" xfId="9" applyNumberFormat="1" applyFont="1" applyFill="1" applyBorder="1"/>
    <xf numFmtId="3" fontId="2" fillId="3" borderId="0" xfId="0" applyNumberFormat="1" applyFont="1" applyFill="1" applyAlignment="1">
      <alignment horizontal="right" indent="1"/>
    </xf>
    <xf numFmtId="3" fontId="5" fillId="3" borderId="0" xfId="6" applyNumberFormat="1" applyFont="1" applyFill="1" applyAlignment="1">
      <alignment vertical="center"/>
    </xf>
    <xf numFmtId="4" fontId="6" fillId="3" borderId="0" xfId="6" applyNumberFormat="1" applyFont="1" applyFill="1" applyAlignment="1">
      <alignment vertical="center"/>
    </xf>
    <xf numFmtId="0" fontId="9" fillId="3" borderId="0" xfId="6" applyFont="1" applyFill="1" applyAlignment="1">
      <alignment vertical="center"/>
    </xf>
    <xf numFmtId="174" fontId="6" fillId="3" borderId="0" xfId="6" applyNumberFormat="1" applyFont="1" applyFill="1" applyAlignment="1">
      <alignment horizontal="center" vertical="center" wrapText="1"/>
    </xf>
    <xf numFmtId="0" fontId="6" fillId="2" borderId="0" xfId="6" applyFont="1" applyFill="1" applyAlignment="1">
      <alignment vertical="center"/>
    </xf>
    <xf numFmtId="164" fontId="6" fillId="3" borderId="0" xfId="6" applyNumberFormat="1" applyFont="1" applyFill="1" applyAlignment="1">
      <alignment horizontal="right" vertical="center"/>
    </xf>
    <xf numFmtId="0" fontId="12" fillId="3" borderId="0" xfId="7" applyFill="1" applyAlignment="1">
      <alignment vertical="center"/>
    </xf>
    <xf numFmtId="0" fontId="16" fillId="3" borderId="0" xfId="0" applyFont="1" applyFill="1" applyAlignment="1">
      <alignment horizontal="left" vertical="center"/>
    </xf>
    <xf numFmtId="0" fontId="14" fillId="0" borderId="0" xfId="0" applyFont="1" applyAlignment="1">
      <alignment horizontal="left" vertical="center"/>
    </xf>
    <xf numFmtId="4" fontId="9" fillId="3" borderId="0" xfId="6" applyNumberFormat="1" applyFont="1" applyFill="1" applyAlignment="1">
      <alignment vertical="center"/>
    </xf>
    <xf numFmtId="171" fontId="9" fillId="3" borderId="0" xfId="6" applyNumberFormat="1" applyFont="1" applyFill="1" applyAlignment="1">
      <alignment horizontal="right" vertical="center"/>
    </xf>
    <xf numFmtId="3" fontId="2" fillId="0" borderId="0" xfId="0" applyNumberFormat="1" applyFont="1" applyAlignment="1">
      <alignment vertical="center"/>
    </xf>
    <xf numFmtId="0" fontId="36" fillId="2" borderId="0" xfId="6" applyFont="1" applyFill="1" applyAlignment="1">
      <alignment vertical="center"/>
    </xf>
    <xf numFmtId="0" fontId="36" fillId="3" borderId="0" xfId="6" applyFont="1" applyFill="1" applyAlignment="1">
      <alignment vertical="center"/>
    </xf>
    <xf numFmtId="3" fontId="36" fillId="3" borderId="0" xfId="6" applyNumberFormat="1" applyFont="1" applyFill="1" applyAlignment="1">
      <alignment vertical="center"/>
    </xf>
    <xf numFmtId="0" fontId="24" fillId="2" borderId="0" xfId="6" applyFont="1" applyFill="1" applyAlignment="1">
      <alignment vertical="center"/>
    </xf>
    <xf numFmtId="0" fontId="24" fillId="0" borderId="0" xfId="6" applyFont="1" applyAlignment="1">
      <alignment vertical="center"/>
    </xf>
    <xf numFmtId="171" fontId="69" fillId="2" borderId="0" xfId="6" applyNumberFormat="1" applyFont="1" applyFill="1" applyAlignment="1">
      <alignment horizontal="right" vertical="center"/>
    </xf>
    <xf numFmtId="0" fontId="14" fillId="3" borderId="0" xfId="0" applyFont="1" applyFill="1" applyAlignment="1">
      <alignment horizontal="center" vertical="center"/>
    </xf>
    <xf numFmtId="0" fontId="15" fillId="3" borderId="2" xfId="0" applyFont="1" applyFill="1" applyBorder="1" applyAlignment="1">
      <alignment horizontal="left" vertical="center"/>
    </xf>
    <xf numFmtId="0" fontId="14" fillId="3" borderId="2" xfId="0" applyFont="1" applyFill="1" applyBorder="1" applyAlignment="1">
      <alignment horizontal="left" vertical="center"/>
    </xf>
    <xf numFmtId="3" fontId="5" fillId="3" borderId="2" xfId="0" applyNumberFormat="1" applyFont="1" applyFill="1" applyBorder="1" applyAlignment="1">
      <alignment horizontal="right" vertical="center"/>
    </xf>
    <xf numFmtId="3" fontId="15" fillId="3" borderId="2" xfId="0" applyNumberFormat="1" applyFont="1" applyFill="1" applyBorder="1" applyAlignment="1">
      <alignment horizontal="right" vertical="center"/>
    </xf>
    <xf numFmtId="3" fontId="15" fillId="3" borderId="2" xfId="0" applyNumberFormat="1" applyFont="1" applyFill="1" applyBorder="1" applyAlignment="1">
      <alignment vertical="center"/>
    </xf>
    <xf numFmtId="164" fontId="15" fillId="5" borderId="0" xfId="9" applyNumberFormat="1" applyFont="1" applyFill="1" applyBorder="1" applyAlignment="1">
      <alignment vertical="center"/>
    </xf>
    <xf numFmtId="164" fontId="15" fillId="3" borderId="0" xfId="9" applyNumberFormat="1" applyFont="1" applyFill="1" applyBorder="1" applyAlignment="1">
      <alignment vertical="center"/>
    </xf>
    <xf numFmtId="164" fontId="15" fillId="3" borderId="2" xfId="9" applyNumberFormat="1" applyFont="1" applyFill="1" applyBorder="1" applyAlignment="1">
      <alignment vertical="center"/>
    </xf>
    <xf numFmtId="164" fontId="14" fillId="3" borderId="0" xfId="9" applyNumberFormat="1" applyFont="1" applyFill="1" applyBorder="1" applyAlignment="1">
      <alignment vertical="center"/>
    </xf>
    <xf numFmtId="164" fontId="16" fillId="3" borderId="0" xfId="0" applyNumberFormat="1" applyFont="1" applyFill="1" applyAlignment="1">
      <alignment horizontal="right" vertical="center" wrapText="1"/>
    </xf>
    <xf numFmtId="164" fontId="44" fillId="5" borderId="0" xfId="0" applyNumberFormat="1" applyFont="1" applyFill="1" applyAlignment="1">
      <alignment vertical="center" wrapText="1"/>
    </xf>
    <xf numFmtId="0" fontId="14" fillId="3" borderId="0" xfId="0" applyFont="1" applyFill="1" applyAlignment="1">
      <alignment horizontal="justify" vertical="top"/>
    </xf>
    <xf numFmtId="0" fontId="0" fillId="3" borderId="0" xfId="0" applyFill="1" applyAlignment="1">
      <alignment vertical="top"/>
    </xf>
    <xf numFmtId="14" fontId="24" fillId="3" borderId="0" xfId="19" applyNumberFormat="1" applyFont="1" applyFill="1" applyAlignment="1">
      <alignment vertical="top" wrapText="1"/>
    </xf>
    <xf numFmtId="14" fontId="24" fillId="3" borderId="0" xfId="19" applyNumberFormat="1" applyFont="1" applyFill="1" applyAlignment="1">
      <alignment horizontal="center" vertical="top" wrapText="1"/>
    </xf>
    <xf numFmtId="0" fontId="70" fillId="3" borderId="0" xfId="0" applyFont="1" applyFill="1" applyAlignment="1">
      <alignment horizontal="left" vertical="top" wrapText="1"/>
    </xf>
    <xf numFmtId="3" fontId="13" fillId="3" borderId="0" xfId="6" applyNumberFormat="1" applyFill="1" applyAlignment="1">
      <alignment vertical="center"/>
    </xf>
    <xf numFmtId="3" fontId="15" fillId="3" borderId="0" xfId="0" applyNumberFormat="1" applyFont="1" applyFill="1" applyAlignment="1">
      <alignment horizontal="center"/>
    </xf>
    <xf numFmtId="3" fontId="15" fillId="5" borderId="0" xfId="0" applyNumberFormat="1" applyFont="1" applyFill="1"/>
    <xf numFmtId="3" fontId="22" fillId="5" borderId="0" xfId="0" applyNumberFormat="1" applyFont="1" applyFill="1"/>
    <xf numFmtId="0" fontId="34" fillId="4" borderId="0" xfId="6" applyFont="1" applyFill="1" applyAlignment="1">
      <alignment horizontal="center" vertical="center"/>
    </xf>
    <xf numFmtId="174" fontId="34" fillId="4" borderId="0" xfId="6" applyNumberFormat="1" applyFont="1" applyFill="1" applyAlignment="1">
      <alignment horizontal="center" vertical="center" wrapText="1"/>
    </xf>
    <xf numFmtId="0" fontId="34" fillId="4" borderId="0" xfId="0" applyFont="1" applyFill="1" applyAlignment="1">
      <alignment horizontal="center" vertical="center"/>
    </xf>
    <xf numFmtId="0" fontId="0" fillId="0" borderId="0" xfId="0"/>
    <xf numFmtId="0" fontId="15" fillId="3" borderId="0" xfId="0" applyFont="1" applyFill="1" applyAlignment="1">
      <alignment horizontal="center"/>
    </xf>
    <xf numFmtId="0" fontId="37" fillId="4" borderId="0" xfId="0" applyFont="1" applyFill="1" applyAlignment="1">
      <alignment horizontal="center" vertical="center"/>
    </xf>
    <xf numFmtId="0" fontId="33" fillId="4" borderId="0" xfId="0" applyFont="1" applyFill="1" applyAlignment="1">
      <alignment horizontal="center" vertical="center"/>
    </xf>
    <xf numFmtId="0" fontId="17" fillId="3" borderId="0" xfId="0" applyFont="1" applyFill="1" applyAlignment="1">
      <alignment horizontal="center" vertical="center"/>
    </xf>
    <xf numFmtId="0" fontId="34" fillId="4" borderId="0" xfId="3" applyFont="1" applyFill="1" applyAlignment="1">
      <alignment horizontal="center" vertical="center"/>
    </xf>
    <xf numFmtId="0" fontId="70" fillId="3" borderId="0" xfId="0" applyFont="1" applyFill="1" applyAlignment="1">
      <alignment horizontal="left" vertical="top" wrapText="1"/>
    </xf>
    <xf numFmtId="0" fontId="39" fillId="4" borderId="0" xfId="19" applyFont="1" applyFill="1" applyAlignment="1">
      <alignment horizontal="center" vertical="center" wrapText="1"/>
    </xf>
    <xf numFmtId="0" fontId="15" fillId="0" borderId="0" xfId="0" applyFont="1" applyAlignment="1">
      <alignment horizontal="left" vertical="center"/>
    </xf>
    <xf numFmtId="0" fontId="24" fillId="3" borderId="0" xfId="19" applyFont="1" applyFill="1" applyAlignment="1">
      <alignment horizontal="center" vertical="center" wrapText="1"/>
    </xf>
    <xf numFmtId="14" fontId="24" fillId="3" borderId="0" xfId="19" applyNumberFormat="1" applyFont="1" applyFill="1" applyAlignment="1">
      <alignment horizontal="center" vertical="center" wrapText="1"/>
    </xf>
    <xf numFmtId="0" fontId="24" fillId="3" borderId="0" xfId="3" applyFont="1" applyFill="1" applyAlignment="1">
      <alignment horizontal="left" vertical="center"/>
    </xf>
    <xf numFmtId="0" fontId="24" fillId="3" borderId="0" xfId="3" applyFont="1" applyFill="1" applyAlignment="1">
      <alignment horizontal="center" vertical="center" wrapText="1"/>
    </xf>
    <xf numFmtId="0" fontId="28" fillId="3" borderId="0" xfId="19" applyFont="1" applyFill="1" applyAlignment="1">
      <alignment horizontal="center" vertical="center" wrapText="1"/>
    </xf>
    <xf numFmtId="0" fontId="19" fillId="3" borderId="0" xfId="0" applyFont="1" applyFill="1" applyAlignment="1">
      <alignment horizontal="justify" vertical="center"/>
    </xf>
    <xf numFmtId="0" fontId="49" fillId="3" borderId="0" xfId="0" applyFont="1" applyFill="1" applyAlignment="1">
      <alignment horizontal="justify" vertical="center"/>
    </xf>
    <xf numFmtId="0" fontId="19" fillId="3" borderId="0" xfId="0" applyFont="1" applyFill="1" applyAlignment="1">
      <alignment horizontal="left" vertical="center" wrapText="1"/>
    </xf>
    <xf numFmtId="0" fontId="19" fillId="3" borderId="0" xfId="0" applyFont="1" applyFill="1" applyAlignment="1">
      <alignment horizontal="left" vertical="center"/>
    </xf>
    <xf numFmtId="0" fontId="19" fillId="3" borderId="0" xfId="0" quotePrefix="1" applyFont="1" applyFill="1" applyAlignment="1">
      <alignment horizontal="justify" vertical="center"/>
    </xf>
  </cellXfs>
  <cellStyles count="23">
    <cellStyle name="Hipervínculo 2" xfId="13" xr:uid="{00000000-0005-0000-0000-000000000000}"/>
    <cellStyle name="Millares 2" xfId="1" xr:uid="{00000000-0005-0000-0000-000001000000}"/>
    <cellStyle name="Normal" xfId="0" builtinId="0"/>
    <cellStyle name="Normal 2" xfId="2" xr:uid="{00000000-0005-0000-0000-000003000000}"/>
    <cellStyle name="Normal 2 2" xfId="3" xr:uid="{00000000-0005-0000-0000-000004000000}"/>
    <cellStyle name="Normal 2 2 2" xfId="15" xr:uid="{00000000-0005-0000-0000-000005000000}"/>
    <cellStyle name="Normal 2 2 2 2" xfId="21" xr:uid="{00000000-0005-0000-0000-000006000000}"/>
    <cellStyle name="Normal 2 3" xfId="4" xr:uid="{00000000-0005-0000-0000-000007000000}"/>
    <cellStyle name="Normal 3" xfId="5" xr:uid="{00000000-0005-0000-0000-000008000000}"/>
    <cellStyle name="Normal 3 2" xfId="17" xr:uid="{00000000-0005-0000-0000-000009000000}"/>
    <cellStyle name="Normal 4" xfId="6" xr:uid="{00000000-0005-0000-0000-00000A000000}"/>
    <cellStyle name="Normal 4 2" xfId="19" xr:uid="{00000000-0005-0000-0000-00000B000000}"/>
    <cellStyle name="Normal 5" xfId="7" xr:uid="{00000000-0005-0000-0000-00000C000000}"/>
    <cellStyle name="Normal 6" xfId="8" xr:uid="{00000000-0005-0000-0000-00000D000000}"/>
    <cellStyle name="Normal 6 2" xfId="20" xr:uid="{00000000-0005-0000-0000-00000E000000}"/>
    <cellStyle name="Normal 7" xfId="14" xr:uid="{00000000-0005-0000-0000-00000F000000}"/>
    <cellStyle name="Porcentaje" xfId="9" builtinId="5"/>
    <cellStyle name="Porcentaje 2" xfId="10" xr:uid="{00000000-0005-0000-0000-000011000000}"/>
    <cellStyle name="Porcentaje 2 2" xfId="16" xr:uid="{00000000-0005-0000-0000-000012000000}"/>
    <cellStyle name="Porcentaje 2 2 2" xfId="22" xr:uid="{00000000-0005-0000-0000-000013000000}"/>
    <cellStyle name="Porcentaje 3" xfId="11" xr:uid="{00000000-0005-0000-0000-000014000000}"/>
    <cellStyle name="Porcentaje 3 2" xfId="18" xr:uid="{00000000-0005-0000-0000-000015000000}"/>
    <cellStyle name="Porcentaje 4" xfId="12" xr:uid="{00000000-0005-0000-0000-000016000000}"/>
  </cellStyles>
  <dxfs count="0"/>
  <tableStyles count="0" defaultTableStyle="TableStyleMedium2" defaultPivotStyle="PivotStyleLight16"/>
  <colors>
    <mruColors>
      <color rgb="FF53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6376522153786341E-2"/>
          <c:y val="0.10807815740816264"/>
          <c:w val="0.93850454227812719"/>
          <c:h val="0.65821030798116531"/>
        </c:manualLayout>
      </c:layout>
      <c:barChart>
        <c:barDir val="col"/>
        <c:grouping val="percentStacked"/>
        <c:varyColors val="0"/>
        <c:ser>
          <c:idx val="0"/>
          <c:order val="0"/>
          <c:invertIfNegative val="0"/>
          <c:dLbls>
            <c:spPr>
              <a:noFill/>
              <a:ln w="25400">
                <a:noFill/>
              </a:ln>
            </c:spPr>
            <c:txPr>
              <a:bodyPr/>
              <a:lstStyle/>
              <a:p>
                <a:pPr>
                  <a:defRPr b="1">
                    <a:solidFill>
                      <a:schemeClr val="tx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Mercados!#REF!</c:f>
              <c:numCache>
                <c:formatCode>#,##0</c:formatCode>
                <c:ptCount val="3"/>
                <c:pt idx="0">
                  <c:v>266795.86109999998</c:v>
                </c:pt>
                <c:pt idx="1">
                  <c:v>442791.63798999996</c:v>
                </c:pt>
              </c:numCache>
            </c:numRef>
          </c:val>
          <c:extLst>
            <c:ext xmlns:c15="http://schemas.microsoft.com/office/drawing/2012/chart" uri="{02D57815-91ED-43cb-92C2-25804820EDAC}">
              <c15:filteredSeriesTitle>
                <c15:tx>
                  <c:strRef>
                    <c:extLst>
                      <c:ext uri="{02D57815-91ED-43cb-92C2-25804820EDAC}">
                        <c15:formulaRef>
                          <c15:sqref>Mercados!#REF!</c15:sqref>
                        </c15:formulaRef>
                      </c:ext>
                    </c:extLst>
                    <c:strCache>
                      <c:ptCount val="1"/>
                      <c:pt idx="0">
                        <c:v>7.112</c:v>
                      </c:pt>
                    </c:strCache>
                  </c:strRef>
                </c15:tx>
              </c15:filteredSeriesTitle>
            </c:ext>
            <c:ext xmlns:c15="http://schemas.microsoft.com/office/drawing/2012/chart" uri="{02D57815-91ED-43cb-92C2-25804820EDAC}">
              <c15:filteredCategoryTitle>
                <c15:cat>
                  <c:numRef>
                    <c:extLst>
                      <c:ext uri="{02D57815-91ED-43cb-92C2-25804820EDAC}">
                        <c15:formulaRef>
                          <c15:sqref>Mercados!#REF!</c15:sqref>
                        </c15:formulaRef>
                      </c:ext>
                    </c:extLst>
                    <c:numCache>
                      <c:formatCode>General</c:formatCode>
                      <c:ptCount val="3"/>
                    </c:numCache>
                  </c:numRef>
                </c15:cat>
              </c15:filteredCategoryTitle>
            </c:ext>
            <c:ext xmlns:c16="http://schemas.microsoft.com/office/drawing/2014/chart" uri="{C3380CC4-5D6E-409C-BE32-E72D297353CC}">
              <c16:uniqueId val="{00000000-2DCA-4F26-8A17-0607E6ABEAD3}"/>
            </c:ext>
          </c:extLst>
        </c:ser>
        <c:ser>
          <c:idx val="1"/>
          <c:order val="1"/>
          <c:invertIfNegative val="0"/>
          <c:dLbls>
            <c:spPr>
              <a:noFill/>
              <a:ln w="25400">
                <a:noFill/>
              </a:ln>
            </c:spPr>
            <c:txPr>
              <a:bodyPr/>
              <a:lstStyle/>
              <a:p>
                <a:pPr>
                  <a:defRPr b="1">
                    <a:solidFill>
                      <a:schemeClr val="tx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Mercados!#REF!</c:f>
              <c:numCache>
                <c:formatCode>#,##0</c:formatCode>
                <c:ptCount val="3"/>
                <c:pt idx="0">
                  <c:v>60.253138995823882</c:v>
                </c:pt>
                <c:pt idx="1">
                  <c:v>100</c:v>
                </c:pt>
              </c:numCache>
            </c:numRef>
          </c:val>
          <c:extLst>
            <c:ext xmlns:c15="http://schemas.microsoft.com/office/drawing/2012/chart" uri="{02D57815-91ED-43cb-92C2-25804820EDAC}">
              <c15:filteredSeriesTitle>
                <c15:tx>
                  <c:strRef>
                    <c:extLst>
                      <c:ext uri="{02D57815-91ED-43cb-92C2-25804820EDAC}">
                        <c15:formulaRef>
                          <c15:sqref>Mercados!#REF!</c15:sqref>
                        </c15:formulaRef>
                      </c:ext>
                    </c:extLst>
                    <c:strCache>
                      <c:ptCount val="1"/>
                      <c:pt idx="0">
                        <c:v>2</c:v>
                      </c:pt>
                    </c:strCache>
                  </c:strRef>
                </c15:tx>
              </c15:filteredSeriesTitle>
            </c:ext>
            <c:ext xmlns:c15="http://schemas.microsoft.com/office/drawing/2012/chart" uri="{02D57815-91ED-43cb-92C2-25804820EDAC}">
              <c15:filteredCategoryTitle>
                <c15:cat>
                  <c:numRef>
                    <c:extLst>
                      <c:ext uri="{02D57815-91ED-43cb-92C2-25804820EDAC}">
                        <c15:formulaRef>
                          <c15:sqref>Mercados!#REF!</c15:sqref>
                        </c15:formulaRef>
                      </c:ext>
                    </c:extLst>
                    <c:numCache>
                      <c:formatCode>General</c:formatCode>
                      <c:ptCount val="3"/>
                    </c:numCache>
                  </c:numRef>
                </c15:cat>
              </c15:filteredCategoryTitle>
            </c:ext>
            <c:ext xmlns:c16="http://schemas.microsoft.com/office/drawing/2014/chart" uri="{C3380CC4-5D6E-409C-BE32-E72D297353CC}">
              <c16:uniqueId val="{00000001-2DCA-4F26-8A17-0607E6ABEAD3}"/>
            </c:ext>
          </c:extLst>
        </c:ser>
        <c:dLbls>
          <c:showLegendKey val="0"/>
          <c:showVal val="0"/>
          <c:showCatName val="0"/>
          <c:showSerName val="0"/>
          <c:showPercent val="0"/>
          <c:showBubbleSize val="0"/>
        </c:dLbls>
        <c:gapWidth val="150"/>
        <c:overlap val="100"/>
        <c:axId val="308921736"/>
        <c:axId val="308293592"/>
      </c:barChart>
      <c:catAx>
        <c:axId val="308921736"/>
        <c:scaling>
          <c:orientation val="minMax"/>
        </c:scaling>
        <c:delete val="0"/>
        <c:axPos val="b"/>
        <c:numFmt formatCode="General" sourceLinked="0"/>
        <c:majorTickMark val="out"/>
        <c:minorTickMark val="none"/>
        <c:tickLblPos val="nextTo"/>
        <c:crossAx val="308293592"/>
        <c:crosses val="autoZero"/>
        <c:auto val="1"/>
        <c:lblAlgn val="ctr"/>
        <c:lblOffset val="100"/>
        <c:noMultiLvlLbl val="0"/>
      </c:catAx>
      <c:valAx>
        <c:axId val="308293592"/>
        <c:scaling>
          <c:orientation val="minMax"/>
        </c:scaling>
        <c:delete val="1"/>
        <c:axPos val="l"/>
        <c:numFmt formatCode="0%" sourceLinked="1"/>
        <c:majorTickMark val="out"/>
        <c:minorTickMark val="none"/>
        <c:tickLblPos val="nextTo"/>
        <c:crossAx val="308921736"/>
        <c:crosses val="autoZero"/>
        <c:crossBetween val="between"/>
      </c:valAx>
    </c:plotArea>
    <c:legend>
      <c:legendPos val="b"/>
      <c:layout>
        <c:manualLayout>
          <c:xMode val="edge"/>
          <c:yMode val="edge"/>
          <c:x val="0.35859823846129907"/>
          <c:y val="0.88045651951163761"/>
          <c:w val="0.28807900988661"/>
          <c:h val="0.11954348048836239"/>
        </c:manualLayout>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extLst>
              <c:ext xmlns:c16="http://schemas.microsoft.com/office/drawing/2014/chart" uri="{C3380CC4-5D6E-409C-BE32-E72D297353CC}">
                <c16:uniqueId val="{00000000-B3C2-41D5-9E26-50080369E914}"/>
              </c:ext>
            </c:extLst>
          </c:dPt>
          <c:dPt>
            <c:idx val="1"/>
            <c:bubble3D val="0"/>
            <c:extLst>
              <c:ext xmlns:c16="http://schemas.microsoft.com/office/drawing/2014/chart" uri="{C3380CC4-5D6E-409C-BE32-E72D297353CC}">
                <c16:uniqueId val="{00000001-B3C2-41D5-9E26-50080369E914}"/>
              </c:ext>
            </c:extLst>
          </c:dPt>
          <c:dPt>
            <c:idx val="2"/>
            <c:bubble3D val="0"/>
            <c:extLst>
              <c:ext xmlns:c16="http://schemas.microsoft.com/office/drawing/2014/chart" uri="{C3380CC4-5D6E-409C-BE32-E72D297353CC}">
                <c16:uniqueId val="{00000002-B3C2-41D5-9E26-50080369E914}"/>
              </c:ext>
            </c:extLst>
          </c:dPt>
          <c:dPt>
            <c:idx val="3"/>
            <c:bubble3D val="0"/>
            <c:extLst>
              <c:ext xmlns:c16="http://schemas.microsoft.com/office/drawing/2014/chart" uri="{C3380CC4-5D6E-409C-BE32-E72D297353CC}">
                <c16:uniqueId val="{00000003-B3C2-41D5-9E26-50080369E914}"/>
              </c:ext>
            </c:extLst>
          </c:dPt>
          <c:dLbls>
            <c:spPr>
              <a:noFill/>
              <a:ln w="25400">
                <a:noFill/>
              </a:ln>
            </c:spPr>
            <c:txPr>
              <a:bodyPr/>
              <a:lstStyle/>
              <a:p>
                <a:pPr>
                  <a:defRPr>
                    <a:latin typeface="Times New Roman" pitchFamily="18" charset="0"/>
                    <a:cs typeface="Times New Roman" pitchFamily="18" charset="0"/>
                  </a:defRPr>
                </a:pPr>
                <a:endParaRPr lang="es-E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val>
            <c:numRef>
              <c:f>Mercados!#REF!</c:f>
              <c:numCache>
                <c:formatCode>General</c:formatCode>
                <c:ptCount val="4"/>
              </c:numCache>
            </c:numRef>
          </c:val>
          <c:extLst>
            <c:ext xmlns:c15="http://schemas.microsoft.com/office/drawing/2012/chart" uri="{02D57815-91ED-43cb-92C2-25804820EDAC}">
              <c15:filteredCategoryTitle>
                <c15:cat>
                  <c:numRef>
                    <c:extLst>
                      <c:ext uri="{02D57815-91ED-43cb-92C2-25804820EDAC}">
                        <c15:formulaRef>
                          <c15:sqref>Mercados!#REF!</c15:sqref>
                        </c15:formulaRef>
                      </c:ext>
                    </c:extLst>
                    <c:numCache>
                      <c:formatCode>#,##0</c:formatCode>
                      <c:ptCount val="4"/>
                      <c:pt idx="0">
                        <c:v>6.9743474855484138</c:v>
                      </c:pt>
                      <c:pt idx="1">
                        <c:v>100</c:v>
                      </c:pt>
                    </c:numCache>
                  </c:numRef>
                </c15:cat>
              </c15:filteredCategoryTitle>
            </c:ext>
            <c:ext xmlns:c16="http://schemas.microsoft.com/office/drawing/2014/chart" uri="{C3380CC4-5D6E-409C-BE32-E72D297353CC}">
              <c16:uniqueId val="{00000004-B3C2-41D5-9E26-50080369E91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ADF4-47B3-93F8-7F677D73F32E}"/>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ADF4-47B3-93F8-7F677D73F32E}"/>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ADF4-47B3-93F8-7F677D73F32E}"/>
            </c:ext>
          </c:extLst>
        </c:ser>
        <c:dLbls>
          <c:showLegendKey val="0"/>
          <c:showVal val="0"/>
          <c:showCatName val="0"/>
          <c:showSerName val="0"/>
          <c:showPercent val="0"/>
          <c:showBubbleSize val="0"/>
        </c:dLbls>
        <c:gapWidth val="150"/>
        <c:overlap val="100"/>
        <c:axId val="308295160"/>
        <c:axId val="308291632"/>
      </c:barChart>
      <c:catAx>
        <c:axId val="30829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ES"/>
          </a:p>
        </c:txPr>
        <c:crossAx val="308291632"/>
        <c:crosses val="autoZero"/>
        <c:auto val="1"/>
        <c:lblAlgn val="ctr"/>
        <c:lblOffset val="100"/>
        <c:noMultiLvlLbl val="0"/>
      </c:catAx>
      <c:valAx>
        <c:axId val="308291632"/>
        <c:scaling>
          <c:orientation val="minMax"/>
        </c:scaling>
        <c:delete val="1"/>
        <c:axPos val="l"/>
        <c:numFmt formatCode="0%" sourceLinked="1"/>
        <c:majorTickMark val="none"/>
        <c:minorTickMark val="none"/>
        <c:tickLblPos val="nextTo"/>
        <c:crossAx val="308295160"/>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11</xdr:col>
      <xdr:colOff>514350</xdr:colOff>
      <xdr:row>38</xdr:row>
      <xdr:rowOff>180975</xdr:rowOff>
    </xdr:from>
    <xdr:to>
      <xdr:col>18</xdr:col>
      <xdr:colOff>219075</xdr:colOff>
      <xdr:row>55</xdr:row>
      <xdr:rowOff>142875</xdr:rowOff>
    </xdr:to>
    <xdr:graphicFrame macro="">
      <xdr:nvGraphicFramePr>
        <xdr:cNvPr id="2059" name="2 Gráfico">
          <a:extLst>
            <a:ext uri="{FF2B5EF4-FFF2-40B4-BE49-F238E27FC236}">
              <a16:creationId xmlns:a16="http://schemas.microsoft.com/office/drawing/2014/main" id="{00000000-0008-0000-0200-00000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352425</xdr:colOff>
      <xdr:row>39</xdr:row>
      <xdr:rowOff>85725</xdr:rowOff>
    </xdr:from>
    <xdr:to>
      <xdr:col>9</xdr:col>
      <xdr:colOff>685800</xdr:colOff>
      <xdr:row>53</xdr:row>
      <xdr:rowOff>19050</xdr:rowOff>
    </xdr:to>
    <xdr:graphicFrame macro="">
      <xdr:nvGraphicFramePr>
        <xdr:cNvPr id="2060" name="3 Gráfico">
          <a:extLst>
            <a:ext uri="{FF2B5EF4-FFF2-40B4-BE49-F238E27FC236}">
              <a16:creationId xmlns:a16="http://schemas.microsoft.com/office/drawing/2014/main" id="{00000000-0008-0000-0200-00000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47624</xdr:colOff>
      <xdr:row>67</xdr:row>
      <xdr:rowOff>66675</xdr:rowOff>
    </xdr:from>
    <xdr:to>
      <xdr:col>20</xdr:col>
      <xdr:colOff>152399</xdr:colOff>
      <xdr:row>81</xdr:row>
      <xdr:rowOff>42862</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38DD5"/>
    <pageSetUpPr fitToPage="1"/>
  </sheetPr>
  <dimension ref="A1:M39"/>
  <sheetViews>
    <sheetView zoomScaleNormal="100" workbookViewId="0">
      <selection activeCell="M13" sqref="M13"/>
    </sheetView>
  </sheetViews>
  <sheetFormatPr baseColWidth="10" defaultColWidth="11" defaultRowHeight="15" customHeight="1" x14ac:dyDescent="0.3"/>
  <cols>
    <col min="1" max="1" width="9.59765625" style="213" customWidth="1"/>
    <col min="2" max="2" width="60.69921875" style="213" customWidth="1"/>
    <col min="3" max="3" width="0.8984375" style="213" customWidth="1"/>
    <col min="4" max="4" width="12.19921875" style="213" customWidth="1"/>
    <col min="5" max="5" width="1" style="213" customWidth="1"/>
    <col min="6" max="6" width="12.19921875" style="213" customWidth="1"/>
    <col min="7" max="7" width="1.19921875" style="213" customWidth="1"/>
    <col min="8" max="8" width="12.19921875" style="213" customWidth="1"/>
    <col min="9" max="9" width="1" style="213" customWidth="1"/>
    <col min="10" max="10" width="12.19921875" style="213" customWidth="1"/>
    <col min="11" max="16384" width="11" style="213"/>
  </cols>
  <sheetData>
    <row r="1" spans="1:10" ht="15" customHeight="1" x14ac:dyDescent="0.3">
      <c r="A1" s="206"/>
      <c r="B1" s="378"/>
      <c r="C1" s="378"/>
      <c r="D1" s="206"/>
      <c r="E1" s="206"/>
    </row>
    <row r="2" spans="1:10" ht="25.05" customHeight="1" x14ac:dyDescent="0.3">
      <c r="A2" s="206"/>
      <c r="B2" s="416" t="s">
        <v>73</v>
      </c>
      <c r="C2" s="416"/>
      <c r="D2" s="416"/>
      <c r="E2" s="416"/>
      <c r="F2" s="416"/>
      <c r="G2" s="416"/>
      <c r="H2" s="416"/>
      <c r="I2" s="416"/>
      <c r="J2" s="416"/>
    </row>
    <row r="3" spans="1:10" ht="15" customHeight="1" x14ac:dyDescent="0.3">
      <c r="A3" s="206"/>
      <c r="B3" s="207"/>
      <c r="C3" s="207"/>
      <c r="D3" s="207"/>
      <c r="E3" s="207"/>
      <c r="F3" s="207"/>
      <c r="G3" s="207"/>
      <c r="H3" s="207"/>
      <c r="I3" s="207"/>
      <c r="J3" s="207"/>
    </row>
    <row r="4" spans="1:10" ht="31.2" x14ac:dyDescent="0.3">
      <c r="A4" s="379"/>
      <c r="B4" s="206" t="s">
        <v>57</v>
      </c>
      <c r="C4" s="206"/>
      <c r="D4" s="208" t="s">
        <v>179</v>
      </c>
      <c r="E4" s="380"/>
      <c r="F4" s="208" t="s">
        <v>172</v>
      </c>
      <c r="G4" s="380"/>
      <c r="H4" s="208" t="s">
        <v>58</v>
      </c>
      <c r="I4" s="380"/>
      <c r="J4" s="208" t="s">
        <v>81</v>
      </c>
    </row>
    <row r="5" spans="1:10" ht="15" customHeight="1" x14ac:dyDescent="0.3">
      <c r="A5" s="379"/>
      <c r="B5" s="206"/>
      <c r="C5" s="206"/>
      <c r="D5" s="209"/>
      <c r="E5" s="380"/>
      <c r="F5" s="209"/>
      <c r="G5" s="380"/>
      <c r="H5" s="209"/>
      <c r="I5" s="380"/>
      <c r="J5" s="209"/>
    </row>
    <row r="6" spans="1:10" ht="15" customHeight="1" x14ac:dyDescent="0.3">
      <c r="A6" s="379"/>
      <c r="B6" s="381" t="s">
        <v>40</v>
      </c>
      <c r="C6" s="206"/>
      <c r="D6" s="238">
        <f>SUM(D7:D11)</f>
        <v>757626</v>
      </c>
      <c r="E6" s="218"/>
      <c r="F6" s="238">
        <f>SUM(F7:F11)</f>
        <v>1059685</v>
      </c>
      <c r="G6" s="218"/>
      <c r="H6" s="215">
        <f>(D6-F6)/F6*100</f>
        <v>-28.504602782902467</v>
      </c>
      <c r="I6" s="382"/>
      <c r="J6" s="210">
        <f>+D6-F6</f>
        <v>-302059</v>
      </c>
    </row>
    <row r="7" spans="1:10" ht="15" customHeight="1" x14ac:dyDescent="0.3">
      <c r="A7" s="379"/>
      <c r="B7" s="361" t="s">
        <v>71</v>
      </c>
      <c r="C7" s="379"/>
      <c r="D7" s="276">
        <v>707214</v>
      </c>
      <c r="E7" s="211"/>
      <c r="F7" s="276">
        <v>998532</v>
      </c>
      <c r="G7" s="211"/>
      <c r="H7" s="216">
        <f t="shared" ref="H7:H10" si="0">+(D7-F7)/F7*100</f>
        <v>-29.174628354424293</v>
      </c>
      <c r="I7" s="216"/>
      <c r="J7" s="211">
        <f t="shared" ref="J7:J9" si="1">+D7-F7</f>
        <v>-291318</v>
      </c>
    </row>
    <row r="8" spans="1:10" ht="15" customHeight="1" x14ac:dyDescent="0.3">
      <c r="A8" s="379"/>
      <c r="B8" s="361" t="s">
        <v>168</v>
      </c>
      <c r="C8" s="379"/>
      <c r="D8" s="276">
        <v>18080</v>
      </c>
      <c r="E8" s="211"/>
      <c r="F8" s="276">
        <v>26370</v>
      </c>
      <c r="G8" s="211"/>
      <c r="H8" s="216">
        <f t="shared" si="0"/>
        <v>-31.437239287068643</v>
      </c>
      <c r="I8" s="216"/>
      <c r="J8" s="211">
        <f t="shared" si="1"/>
        <v>-8290</v>
      </c>
    </row>
    <row r="9" spans="1:10" ht="15" customHeight="1" x14ac:dyDescent="0.3">
      <c r="A9" s="379"/>
      <c r="B9" s="361" t="s">
        <v>59</v>
      </c>
      <c r="C9" s="379"/>
      <c r="D9" s="276">
        <v>31143</v>
      </c>
      <c r="E9" s="211"/>
      <c r="F9" s="276">
        <v>28394</v>
      </c>
      <c r="G9" s="211"/>
      <c r="H9" s="216">
        <f t="shared" si="0"/>
        <v>9.6816228780728313</v>
      </c>
      <c r="I9" s="216"/>
      <c r="J9" s="211">
        <f t="shared" si="1"/>
        <v>2749</v>
      </c>
    </row>
    <row r="10" spans="1:10" ht="15" customHeight="1" x14ac:dyDescent="0.3">
      <c r="A10" s="379"/>
      <c r="B10" s="361" t="s">
        <v>149</v>
      </c>
      <c r="C10" s="379"/>
      <c r="D10" s="276">
        <v>1189</v>
      </c>
      <c r="E10" s="211"/>
      <c r="F10" s="276">
        <v>399</v>
      </c>
      <c r="G10" s="211"/>
      <c r="H10" s="216">
        <f t="shared" si="0"/>
        <v>197.99498746867167</v>
      </c>
      <c r="I10" s="216"/>
      <c r="J10" s="211">
        <f t="shared" ref="J10" si="2">+D10-F10</f>
        <v>790</v>
      </c>
    </row>
    <row r="11" spans="1:10" ht="15" customHeight="1" x14ac:dyDescent="0.3">
      <c r="A11" s="379"/>
      <c r="B11" s="361" t="s">
        <v>181</v>
      </c>
      <c r="C11" s="379"/>
      <c r="D11" s="276" t="s">
        <v>180</v>
      </c>
      <c r="E11" s="211"/>
      <c r="F11" s="276">
        <v>5990</v>
      </c>
      <c r="G11" s="211"/>
      <c r="H11" s="276" t="s">
        <v>180</v>
      </c>
      <c r="I11" s="276" t="s">
        <v>180</v>
      </c>
      <c r="J11" s="276" t="s">
        <v>180</v>
      </c>
    </row>
    <row r="12" spans="1:10" ht="15" customHeight="1" x14ac:dyDescent="0.3">
      <c r="A12" s="379"/>
      <c r="B12" s="379"/>
      <c r="C12" s="379"/>
      <c r="D12" s="239"/>
      <c r="E12" s="383"/>
      <c r="F12" s="239"/>
      <c r="G12" s="383"/>
      <c r="H12" s="216"/>
      <c r="I12" s="216"/>
      <c r="J12" s="218"/>
    </row>
    <row r="13" spans="1:10" ht="15" customHeight="1" x14ac:dyDescent="0.3">
      <c r="A13" s="379"/>
      <c r="B13" s="381" t="s">
        <v>39</v>
      </c>
      <c r="C13" s="206"/>
      <c r="D13" s="238">
        <f>SUM(D14:E20)</f>
        <v>-713320</v>
      </c>
      <c r="E13" s="218"/>
      <c r="F13" s="238">
        <f>SUM(F14:G20)</f>
        <v>-937024</v>
      </c>
      <c r="G13" s="218"/>
      <c r="H13" s="215">
        <f>(D13-F13)/F13*100</f>
        <v>-23.873881565466839</v>
      </c>
      <c r="I13" s="382"/>
      <c r="J13" s="210">
        <f t="shared" ref="J13:J19" si="3">+D13-F13</f>
        <v>223704</v>
      </c>
    </row>
    <row r="14" spans="1:10" ht="15" customHeight="1" x14ac:dyDescent="0.3">
      <c r="A14" s="379"/>
      <c r="B14" s="361" t="s">
        <v>9</v>
      </c>
      <c r="C14" s="379"/>
      <c r="D14" s="276">
        <v>-348324</v>
      </c>
      <c r="E14" s="211"/>
      <c r="F14" s="276">
        <v>-470572</v>
      </c>
      <c r="G14" s="211"/>
      <c r="H14" s="216">
        <f>+(D14-F14)/F14*100</f>
        <v>-25.978596261571024</v>
      </c>
      <c r="I14" s="216"/>
      <c r="J14" s="211">
        <f>+D14-F14</f>
        <v>122248</v>
      </c>
    </row>
    <row r="15" spans="1:10" ht="15" customHeight="1" x14ac:dyDescent="0.3">
      <c r="A15" s="379"/>
      <c r="B15" s="361" t="s">
        <v>164</v>
      </c>
      <c r="C15" s="379"/>
      <c r="D15" s="276">
        <v>-8880</v>
      </c>
      <c r="E15" s="211"/>
      <c r="F15" s="277" t="s">
        <v>150</v>
      </c>
      <c r="G15" s="211"/>
      <c r="H15" s="216" t="s">
        <v>150</v>
      </c>
      <c r="I15" s="216"/>
      <c r="J15" s="214" t="s">
        <v>150</v>
      </c>
    </row>
    <row r="16" spans="1:10" ht="15" customHeight="1" x14ac:dyDescent="0.3">
      <c r="A16" s="379"/>
      <c r="B16" s="361" t="s">
        <v>10</v>
      </c>
      <c r="C16" s="379"/>
      <c r="D16" s="276">
        <v>-137469</v>
      </c>
      <c r="E16" s="211"/>
      <c r="F16" s="276">
        <v>-228015</v>
      </c>
      <c r="G16" s="211"/>
      <c r="H16" s="216">
        <f>+(D16-F16)/F16*100</f>
        <v>-39.710545358857971</v>
      </c>
      <c r="I16" s="216"/>
      <c r="J16" s="211">
        <f t="shared" si="3"/>
        <v>90546</v>
      </c>
    </row>
    <row r="17" spans="1:13" ht="15" customHeight="1" x14ac:dyDescent="0.3">
      <c r="A17" s="379"/>
      <c r="B17" s="361" t="s">
        <v>169</v>
      </c>
      <c r="C17" s="379"/>
      <c r="D17" s="276">
        <v>-42965</v>
      </c>
      <c r="E17" s="211"/>
      <c r="F17" s="276">
        <v>-51938</v>
      </c>
      <c r="G17" s="211"/>
      <c r="H17" s="216">
        <f>+(D17-F17)/F17*100</f>
        <v>-17.276367977203588</v>
      </c>
      <c r="I17" s="216"/>
      <c r="J17" s="211">
        <f t="shared" si="3"/>
        <v>8973</v>
      </c>
    </row>
    <row r="18" spans="1:13" ht="15" customHeight="1" x14ac:dyDescent="0.3">
      <c r="A18" s="379"/>
      <c r="B18" s="361" t="s">
        <v>37</v>
      </c>
      <c r="C18" s="379"/>
      <c r="D18" s="276">
        <v>-91627</v>
      </c>
      <c r="E18" s="211"/>
      <c r="F18" s="276">
        <v>-89582</v>
      </c>
      <c r="G18" s="211"/>
      <c r="H18" s="216">
        <f>+(D18-F18)/F18*100</f>
        <v>2.2828246745998078</v>
      </c>
      <c r="I18" s="216"/>
      <c r="J18" s="211">
        <f t="shared" si="3"/>
        <v>-2045</v>
      </c>
    </row>
    <row r="19" spans="1:13" ht="15" customHeight="1" x14ac:dyDescent="0.3">
      <c r="A19" s="206"/>
      <c r="B19" s="384" t="s">
        <v>38</v>
      </c>
      <c r="C19" s="379"/>
      <c r="D19" s="276">
        <v>-79065</v>
      </c>
      <c r="E19" s="211"/>
      <c r="F19" s="276">
        <v>-76305</v>
      </c>
      <c r="G19" s="211"/>
      <c r="H19" s="216">
        <f>+(D19-F19)/F19*100</f>
        <v>3.6170631020247686</v>
      </c>
      <c r="I19" s="216"/>
      <c r="J19" s="211">
        <f t="shared" si="3"/>
        <v>-2760</v>
      </c>
    </row>
    <row r="20" spans="1:13" ht="15" customHeight="1" x14ac:dyDescent="0.3">
      <c r="A20" s="379"/>
      <c r="B20" s="385" t="s">
        <v>151</v>
      </c>
      <c r="C20" s="379"/>
      <c r="D20" s="334">
        <v>-4990</v>
      </c>
      <c r="E20" s="211"/>
      <c r="F20" s="334">
        <v>-20612</v>
      </c>
      <c r="G20" s="211"/>
      <c r="H20" s="216">
        <f>+(D20-F20)/F20*100</f>
        <v>-75.790801474869014</v>
      </c>
      <c r="I20" s="216"/>
      <c r="J20" s="211">
        <f t="shared" ref="J20" si="4">+D20-F20</f>
        <v>15622</v>
      </c>
    </row>
    <row r="21" spans="1:13" ht="15" customHeight="1" x14ac:dyDescent="0.3">
      <c r="A21" s="379"/>
      <c r="B21" s="379"/>
      <c r="C21" s="379"/>
      <c r="D21" s="239"/>
      <c r="E21" s="383"/>
      <c r="F21" s="239"/>
      <c r="G21" s="383"/>
      <c r="H21" s="216"/>
      <c r="I21" s="216"/>
      <c r="J21" s="218"/>
    </row>
    <row r="22" spans="1:13" ht="15" customHeight="1" x14ac:dyDescent="0.3">
      <c r="A22" s="379"/>
      <c r="B22" s="381" t="s">
        <v>152</v>
      </c>
      <c r="C22" s="206"/>
      <c r="D22" s="238">
        <f>+D13+D6</f>
        <v>44306</v>
      </c>
      <c r="E22" s="218"/>
      <c r="F22" s="238">
        <f>+F13+F6</f>
        <v>122661</v>
      </c>
      <c r="G22" s="218"/>
      <c r="H22" s="215">
        <f>(D22-F22)/F22*100</f>
        <v>-63.879309642021511</v>
      </c>
      <c r="I22" s="382"/>
      <c r="J22" s="210">
        <f>+D22-F22</f>
        <v>-78355</v>
      </c>
    </row>
    <row r="23" spans="1:13" ht="15" customHeight="1" x14ac:dyDescent="0.3">
      <c r="A23" s="379"/>
      <c r="B23" s="379" t="s">
        <v>19</v>
      </c>
      <c r="C23" s="379"/>
      <c r="D23" s="276">
        <v>-32273</v>
      </c>
      <c r="E23" s="211"/>
      <c r="F23" s="276">
        <v>-29966</v>
      </c>
      <c r="G23" s="211"/>
      <c r="H23" s="216">
        <f>+(D23-F23)/F23*100</f>
        <v>7.6987252219181732</v>
      </c>
      <c r="I23" s="216"/>
      <c r="J23" s="211">
        <f>+D23-F23</f>
        <v>-2307</v>
      </c>
    </row>
    <row r="24" spans="1:13" ht="15" customHeight="1" x14ac:dyDescent="0.3">
      <c r="A24" s="379"/>
      <c r="B24" s="379" t="s">
        <v>153</v>
      </c>
      <c r="C24" s="379"/>
      <c r="D24" s="334">
        <v>1006</v>
      </c>
      <c r="E24" s="211"/>
      <c r="F24" s="334">
        <v>-539</v>
      </c>
      <c r="G24" s="214"/>
      <c r="H24" s="216" t="s">
        <v>150</v>
      </c>
      <c r="I24" s="216"/>
      <c r="J24" s="214" t="s">
        <v>150</v>
      </c>
    </row>
    <row r="25" spans="1:13" ht="15" customHeight="1" x14ac:dyDescent="0.3">
      <c r="A25" s="379"/>
      <c r="B25" s="379"/>
      <c r="C25" s="379"/>
      <c r="D25" s="240"/>
      <c r="E25" s="386"/>
      <c r="F25" s="240"/>
      <c r="G25" s="386"/>
      <c r="H25" s="216"/>
      <c r="I25" s="216"/>
      <c r="J25" s="218"/>
    </row>
    <row r="26" spans="1:13" ht="15" customHeight="1" x14ac:dyDescent="0.3">
      <c r="A26" s="379"/>
      <c r="B26" s="381" t="s">
        <v>20</v>
      </c>
      <c r="C26" s="206"/>
      <c r="D26" s="238">
        <f>SUM(D22:D24)</f>
        <v>13039</v>
      </c>
      <c r="E26" s="218"/>
      <c r="F26" s="238">
        <f>SUM(F22:F24)</f>
        <v>92156</v>
      </c>
      <c r="G26" s="218"/>
      <c r="H26" s="215">
        <f>(D26-F26)/F26*100</f>
        <v>-85.851165415165582</v>
      </c>
      <c r="I26" s="382"/>
      <c r="J26" s="210">
        <f t="shared" ref="J26:J31" si="5">+D26-F26</f>
        <v>-79117</v>
      </c>
    </row>
    <row r="27" spans="1:13" ht="15" customHeight="1" x14ac:dyDescent="0.3">
      <c r="A27" s="379"/>
      <c r="B27" s="333" t="s">
        <v>154</v>
      </c>
      <c r="C27" s="379"/>
      <c r="D27" s="334">
        <v>-9576</v>
      </c>
      <c r="E27" s="211"/>
      <c r="F27" s="334">
        <v>-5075</v>
      </c>
      <c r="G27" s="211"/>
      <c r="H27" s="216">
        <f>+(D27-F27)/F27*100</f>
        <v>88.689655172413794</v>
      </c>
      <c r="I27" s="216"/>
      <c r="J27" s="211">
        <f t="shared" si="5"/>
        <v>-4501</v>
      </c>
      <c r="M27" s="412"/>
    </row>
    <row r="28" spans="1:13" ht="15" customHeight="1" x14ac:dyDescent="0.3">
      <c r="A28" s="379"/>
      <c r="B28" s="59" t="s">
        <v>70</v>
      </c>
      <c r="C28" s="379"/>
      <c r="D28" s="276">
        <v>1571</v>
      </c>
      <c r="E28" s="211"/>
      <c r="F28" s="277">
        <v>877</v>
      </c>
      <c r="G28" s="211"/>
      <c r="H28" s="216">
        <f>+(D28-F28)/F28*100</f>
        <v>79.133409350057022</v>
      </c>
      <c r="I28" s="216"/>
      <c r="J28" s="211">
        <f>+D28-F28</f>
        <v>694</v>
      </c>
      <c r="M28" s="412"/>
    </row>
    <row r="29" spans="1:13" ht="15" customHeight="1" x14ac:dyDescent="0.3">
      <c r="A29" s="379"/>
      <c r="B29" s="379"/>
      <c r="C29" s="379"/>
      <c r="D29" s="240"/>
      <c r="E29" s="386"/>
      <c r="F29" s="240"/>
      <c r="G29" s="386"/>
      <c r="H29" s="216"/>
      <c r="I29" s="216"/>
      <c r="J29" s="211"/>
    </row>
    <row r="30" spans="1:13" ht="15" customHeight="1" x14ac:dyDescent="0.3">
      <c r="A30" s="379"/>
      <c r="B30" s="381" t="s">
        <v>22</v>
      </c>
      <c r="C30" s="206"/>
      <c r="D30" s="238">
        <f>+D26+D27+D28</f>
        <v>5034</v>
      </c>
      <c r="E30" s="218"/>
      <c r="F30" s="238">
        <f>+F26+F27+F28</f>
        <v>87958</v>
      </c>
      <c r="G30" s="377"/>
      <c r="H30" s="215">
        <f>(D30-F30)/F30*100</f>
        <v>-94.276813933923009</v>
      </c>
      <c r="I30" s="218"/>
      <c r="J30" s="210">
        <f>+D30-F30</f>
        <v>-82924</v>
      </c>
    </row>
    <row r="31" spans="1:13" ht="15" customHeight="1" x14ac:dyDescent="0.3">
      <c r="A31" s="206"/>
      <c r="B31" s="379" t="s">
        <v>36</v>
      </c>
      <c r="C31" s="379"/>
      <c r="D31" s="334">
        <v>23764</v>
      </c>
      <c r="E31" s="211"/>
      <c r="F31" s="334">
        <v>-17314</v>
      </c>
      <c r="G31" s="211"/>
      <c r="H31" s="216">
        <f>+(D31-F31)/F31*100</f>
        <v>-237.25308998498326</v>
      </c>
      <c r="I31" s="387"/>
      <c r="J31" s="211">
        <f t="shared" si="5"/>
        <v>41078</v>
      </c>
    </row>
    <row r="32" spans="1:13" ht="15" customHeight="1" x14ac:dyDescent="0.3">
      <c r="A32" s="206"/>
      <c r="B32" s="379"/>
      <c r="C32" s="379"/>
      <c r="D32" s="239"/>
      <c r="E32" s="383"/>
      <c r="F32" s="239"/>
      <c r="G32" s="211"/>
      <c r="H32" s="216"/>
      <c r="I32" s="387"/>
      <c r="J32" s="211"/>
    </row>
    <row r="33" spans="1:10" ht="15" customHeight="1" x14ac:dyDescent="0.3">
      <c r="A33" s="206"/>
      <c r="B33" s="381" t="s">
        <v>174</v>
      </c>
      <c r="C33" s="206"/>
      <c r="D33" s="238">
        <f>+D29+D30+D31</f>
        <v>28798</v>
      </c>
      <c r="E33" s="377"/>
      <c r="F33" s="238">
        <f>+F29+F30+F31</f>
        <v>70644</v>
      </c>
      <c r="G33" s="218"/>
      <c r="H33" s="215">
        <f>(D33-F33)/F33*100</f>
        <v>-59.235037653587</v>
      </c>
      <c r="I33" s="218"/>
      <c r="J33" s="210">
        <f>+D33-F33</f>
        <v>-41846</v>
      </c>
    </row>
    <row r="34" spans="1:10" ht="15" customHeight="1" x14ac:dyDescent="0.3">
      <c r="A34" s="206"/>
      <c r="B34" s="379"/>
      <c r="C34" s="379"/>
      <c r="D34" s="388"/>
      <c r="E34" s="211"/>
      <c r="F34" s="388"/>
      <c r="G34" s="211"/>
      <c r="H34" s="216"/>
      <c r="I34" s="387"/>
      <c r="J34" s="211"/>
    </row>
    <row r="35" spans="1:10" ht="15" customHeight="1" x14ac:dyDescent="0.3">
      <c r="A35" s="206"/>
      <c r="B35" s="381" t="s">
        <v>175</v>
      </c>
      <c r="C35" s="206"/>
      <c r="D35" s="238">
        <v>-1213</v>
      </c>
      <c r="E35" s="218"/>
      <c r="F35" s="238">
        <v>-7655</v>
      </c>
      <c r="G35" s="218"/>
      <c r="H35" s="215">
        <f>(D35-F35)/F35*100</f>
        <v>-84.154147615937291</v>
      </c>
      <c r="I35" s="218"/>
      <c r="J35" s="210">
        <f>+D35-F35</f>
        <v>6442</v>
      </c>
    </row>
    <row r="36" spans="1:10" ht="15" customHeight="1" x14ac:dyDescent="0.3">
      <c r="B36" s="379"/>
      <c r="C36" s="379"/>
      <c r="D36" s="239"/>
      <c r="E36" s="383"/>
      <c r="F36" s="239"/>
      <c r="G36" s="383"/>
      <c r="H36" s="233"/>
      <c r="I36" s="216"/>
      <c r="J36" s="211"/>
    </row>
    <row r="37" spans="1:10" ht="19.95" customHeight="1" x14ac:dyDescent="0.3">
      <c r="B37" s="389" t="s">
        <v>173</v>
      </c>
      <c r="C37" s="390"/>
      <c r="D37" s="241">
        <f>+D33+D35</f>
        <v>27585</v>
      </c>
      <c r="E37" s="391"/>
      <c r="F37" s="241">
        <f>+F33+F35</f>
        <v>62989</v>
      </c>
      <c r="G37" s="391"/>
      <c r="H37" s="394">
        <f>+(D37-F37)/F37*100</f>
        <v>-56.206639254473004</v>
      </c>
      <c r="I37" s="391"/>
      <c r="J37" s="212">
        <f>+D37-F37</f>
        <v>-35404</v>
      </c>
    </row>
    <row r="38" spans="1:10" ht="15" customHeight="1" x14ac:dyDescent="0.3">
      <c r="D38" s="242"/>
      <c r="F38" s="242"/>
    </row>
    <row r="39" spans="1:10" ht="15" customHeight="1" x14ac:dyDescent="0.3">
      <c r="B39" s="392" t="s">
        <v>82</v>
      </c>
      <c r="C39" s="393"/>
      <c r="D39" s="243">
        <v>0.2909150901597965</v>
      </c>
      <c r="E39" s="393"/>
      <c r="F39" s="243">
        <v>0.64</v>
      </c>
      <c r="G39" s="393"/>
      <c r="H39" s="217">
        <f>+(D39-F39)/F39*100</f>
        <v>-54.544517162531804</v>
      </c>
      <c r="I39" s="393"/>
      <c r="J39" s="219">
        <f>+D39-F39</f>
        <v>-0.34908490984020352</v>
      </c>
    </row>
  </sheetData>
  <mergeCells count="1">
    <mergeCell ref="B2:J2"/>
  </mergeCells>
  <pageMargins left="0.70866141732283472" right="0.70866141732283472" top="0.74803149606299213" bottom="0.74803149606299213" header="0.31496062992125984" footer="0.31496062992125984"/>
  <pageSetup paperSize="9" fitToWidth="0" orientation="landscape" r:id="rId1"/>
  <headerFooter>
    <oddFooter>&amp;L_x000D_&amp;1#&amp;"Aptos"&amp;10&amp;K000000 ERCROS-Documento de uso interno</oddFooter>
  </headerFooter>
  <ignoredErrors>
    <ignoredError sqref="H30:H31 H36:H37 H33:H34 H38 H35 F3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38DD5"/>
  </sheetPr>
  <dimension ref="A1:BP115"/>
  <sheetViews>
    <sheetView topLeftCell="A3" zoomScale="90" zoomScaleNormal="90" workbookViewId="0">
      <selection activeCell="M28" sqref="M28"/>
    </sheetView>
  </sheetViews>
  <sheetFormatPr baseColWidth="10" defaultRowHeight="15.6" x14ac:dyDescent="0.3"/>
  <cols>
    <col min="1" max="1" width="11" style="12"/>
    <col min="2" max="2" width="41.69921875" customWidth="1"/>
    <col min="3" max="3" width="0.8984375" customWidth="1"/>
    <col min="4" max="4" width="11.5" bestFit="1" customWidth="1"/>
    <col min="7" max="7" width="0.8984375" customWidth="1"/>
    <col min="11" max="11" width="0.8984375" customWidth="1"/>
    <col min="15" max="15" width="0.8984375" customWidth="1"/>
    <col min="19" max="19" width="0.8984375" customWidth="1"/>
    <col min="23" max="23" width="11.19921875" style="12"/>
    <col min="24" max="24" width="11.19921875" style="12" customWidth="1"/>
    <col min="25" max="68" width="11.19921875" style="12"/>
  </cols>
  <sheetData>
    <row r="1" spans="2:22" x14ac:dyDescent="0.3">
      <c r="B1" s="12"/>
      <c r="C1" s="12"/>
      <c r="D1" s="12"/>
      <c r="E1" s="12"/>
      <c r="F1" s="12"/>
      <c r="G1" s="12"/>
      <c r="H1" s="12"/>
      <c r="I1" s="12"/>
      <c r="J1" s="12"/>
      <c r="K1" s="12"/>
      <c r="L1" s="12"/>
      <c r="M1" s="12"/>
      <c r="N1" s="12"/>
      <c r="O1" s="12"/>
      <c r="P1" s="12"/>
      <c r="Q1" s="12"/>
      <c r="R1" s="12"/>
      <c r="S1" s="12"/>
      <c r="T1" s="12"/>
      <c r="U1" s="12"/>
      <c r="V1" s="12"/>
    </row>
    <row r="2" spans="2:22" ht="18" customHeight="1" x14ac:dyDescent="0.3">
      <c r="B2" s="418" t="s">
        <v>177</v>
      </c>
      <c r="C2" s="418"/>
      <c r="D2" s="418"/>
      <c r="E2" s="418"/>
      <c r="F2" s="418"/>
      <c r="G2" s="418"/>
      <c r="H2" s="418"/>
      <c r="I2" s="418"/>
      <c r="J2" s="418"/>
      <c r="K2" s="418"/>
      <c r="L2" s="418"/>
      <c r="M2" s="418"/>
      <c r="N2" s="418"/>
      <c r="O2" s="418"/>
      <c r="P2" s="418"/>
      <c r="Q2" s="418"/>
      <c r="R2" s="418"/>
      <c r="S2" s="419"/>
      <c r="T2" s="419"/>
      <c r="U2" s="419"/>
      <c r="V2" s="419"/>
    </row>
    <row r="3" spans="2:22" ht="16.2" customHeight="1" x14ac:dyDescent="0.3">
      <c r="B3" s="28"/>
      <c r="C3" s="28"/>
      <c r="D3" s="28"/>
      <c r="E3" s="28"/>
      <c r="F3" s="28"/>
      <c r="G3" s="28"/>
      <c r="H3" s="28"/>
      <c r="I3" s="28"/>
      <c r="J3" s="28"/>
      <c r="K3" s="28"/>
      <c r="L3" s="28"/>
      <c r="M3" s="28"/>
      <c r="N3" s="28"/>
      <c r="O3" s="28"/>
      <c r="P3" s="28"/>
      <c r="Q3" s="28"/>
      <c r="R3" s="28"/>
      <c r="S3" s="28"/>
      <c r="T3" s="28"/>
      <c r="U3" s="28"/>
      <c r="V3" s="28"/>
    </row>
    <row r="4" spans="2:22" ht="17.399999999999999" x14ac:dyDescent="0.3">
      <c r="B4" s="25" t="s">
        <v>57</v>
      </c>
      <c r="C4" s="25"/>
      <c r="D4" s="417" t="s">
        <v>27</v>
      </c>
      <c r="E4" s="417"/>
      <c r="F4" s="417"/>
      <c r="G4" s="186"/>
      <c r="H4" s="417" t="s">
        <v>17</v>
      </c>
      <c r="I4" s="417"/>
      <c r="J4" s="417"/>
      <c r="K4" s="186"/>
      <c r="L4" s="417" t="s">
        <v>18</v>
      </c>
      <c r="M4" s="417"/>
      <c r="N4" s="417"/>
      <c r="O4" s="39"/>
      <c r="P4" s="417" t="s">
        <v>155</v>
      </c>
      <c r="Q4" s="417"/>
      <c r="R4" s="417"/>
      <c r="S4" s="39"/>
      <c r="T4" s="417" t="s">
        <v>178</v>
      </c>
      <c r="U4" s="417"/>
      <c r="V4" s="417"/>
    </row>
    <row r="5" spans="2:22" ht="7.5" customHeight="1" x14ac:dyDescent="0.3">
      <c r="B5" s="28"/>
      <c r="C5" s="28"/>
      <c r="D5" s="30"/>
      <c r="E5" s="30"/>
      <c r="F5" s="30"/>
      <c r="G5" s="29"/>
      <c r="H5" s="30"/>
      <c r="I5" s="30"/>
      <c r="J5" s="30"/>
      <c r="K5" s="29"/>
      <c r="L5" s="30"/>
      <c r="M5" s="30"/>
      <c r="N5" s="30"/>
      <c r="O5" s="28"/>
      <c r="P5" s="30"/>
      <c r="Q5" s="30"/>
      <c r="R5" s="30"/>
      <c r="S5" s="28"/>
      <c r="T5" s="30"/>
      <c r="U5" s="30"/>
      <c r="V5" s="30"/>
    </row>
    <row r="6" spans="2:22" x14ac:dyDescent="0.3">
      <c r="B6" s="28"/>
      <c r="C6" s="28"/>
      <c r="D6" s="184" t="s">
        <v>7</v>
      </c>
      <c r="E6" s="184" t="s">
        <v>7</v>
      </c>
      <c r="F6" s="184" t="s">
        <v>65</v>
      </c>
      <c r="G6" s="29"/>
      <c r="H6" s="184" t="s">
        <v>7</v>
      </c>
      <c r="I6" s="184" t="s">
        <v>7</v>
      </c>
      <c r="J6" s="184" t="s">
        <v>65</v>
      </c>
      <c r="K6" s="33"/>
      <c r="L6" s="184" t="s">
        <v>7</v>
      </c>
      <c r="M6" s="184" t="s">
        <v>7</v>
      </c>
      <c r="N6" s="184" t="s">
        <v>65</v>
      </c>
      <c r="O6" s="185"/>
      <c r="P6" s="184" t="s">
        <v>7</v>
      </c>
      <c r="Q6" s="184" t="s">
        <v>7</v>
      </c>
      <c r="R6" s="184" t="s">
        <v>65</v>
      </c>
      <c r="S6" s="185"/>
      <c r="T6" s="184" t="s">
        <v>7</v>
      </c>
      <c r="U6" s="184" t="s">
        <v>7</v>
      </c>
      <c r="V6" s="184" t="s">
        <v>65</v>
      </c>
    </row>
    <row r="7" spans="2:22" x14ac:dyDescent="0.3">
      <c r="B7" s="32"/>
      <c r="C7" s="32"/>
      <c r="D7" s="184">
        <v>2023</v>
      </c>
      <c r="E7" s="184">
        <v>2022</v>
      </c>
      <c r="F7" s="184" t="s">
        <v>83</v>
      </c>
      <c r="G7" s="29"/>
      <c r="H7" s="184">
        <v>2023</v>
      </c>
      <c r="I7" s="184">
        <v>2022</v>
      </c>
      <c r="J7" s="184" t="s">
        <v>83</v>
      </c>
      <c r="K7" s="33"/>
      <c r="L7" s="184">
        <v>2023</v>
      </c>
      <c r="M7" s="184">
        <v>2022</v>
      </c>
      <c r="N7" s="184" t="s">
        <v>83</v>
      </c>
      <c r="O7" s="185"/>
      <c r="P7" s="184">
        <v>2023</v>
      </c>
      <c r="Q7" s="184">
        <v>2022</v>
      </c>
      <c r="R7" s="184" t="s">
        <v>83</v>
      </c>
      <c r="S7" s="185"/>
      <c r="T7" s="184">
        <v>2023</v>
      </c>
      <c r="U7" s="184">
        <v>2022</v>
      </c>
      <c r="V7" s="184" t="s">
        <v>83</v>
      </c>
    </row>
    <row r="8" spans="2:22" x14ac:dyDescent="0.3">
      <c r="B8" s="29"/>
      <c r="C8" s="29"/>
      <c r="D8" s="33"/>
      <c r="E8" s="33"/>
      <c r="F8" s="33"/>
      <c r="G8" s="29"/>
      <c r="H8" s="33"/>
      <c r="I8" s="33"/>
      <c r="J8" s="33"/>
      <c r="K8" s="33"/>
      <c r="L8" s="33"/>
      <c r="M8" s="33"/>
      <c r="N8" s="33"/>
      <c r="O8" s="185"/>
      <c r="P8" s="185"/>
      <c r="Q8" s="185"/>
      <c r="R8" s="185"/>
      <c r="S8" s="185"/>
      <c r="T8" s="185"/>
      <c r="U8" s="185"/>
      <c r="V8" s="185"/>
    </row>
    <row r="9" spans="2:22" x14ac:dyDescent="0.3">
      <c r="B9" s="34" t="s">
        <v>26</v>
      </c>
      <c r="C9" s="34"/>
      <c r="D9" s="231">
        <v>460784</v>
      </c>
      <c r="E9" s="231">
        <v>699433</v>
      </c>
      <c r="F9" s="228">
        <f>(D9-E9)/E9*100</f>
        <v>-34.120351770648512</v>
      </c>
      <c r="G9" s="261"/>
      <c r="H9" s="231">
        <v>197417</v>
      </c>
      <c r="I9" s="231">
        <v>260554</v>
      </c>
      <c r="J9" s="228">
        <f>(H9-I9)/I9*100</f>
        <v>-24.231829102604451</v>
      </c>
      <c r="K9" s="229"/>
      <c r="L9" s="231">
        <v>67093</v>
      </c>
      <c r="M9" s="231">
        <v>64915</v>
      </c>
      <c r="N9" s="228">
        <f>(L9-M9)/M9*100</f>
        <v>3.3551567434337208</v>
      </c>
      <c r="O9" s="230"/>
      <c r="P9" s="228" t="s">
        <v>63</v>
      </c>
      <c r="Q9" s="228" t="s">
        <v>63</v>
      </c>
      <c r="R9" s="228" t="s">
        <v>63</v>
      </c>
      <c r="S9" s="230"/>
      <c r="T9" s="231">
        <f>+D9+H9+L9</f>
        <v>725294</v>
      </c>
      <c r="U9" s="231">
        <f>+E9+I9+M9</f>
        <v>1024902</v>
      </c>
      <c r="V9" s="228">
        <f>(T9-U9)/U9*100</f>
        <v>-29.232843725546442</v>
      </c>
    </row>
    <row r="10" spans="2:22" x14ac:dyDescent="0.3">
      <c r="B10" s="29"/>
      <c r="C10" s="29"/>
      <c r="D10" s="262"/>
      <c r="E10" s="262"/>
      <c r="F10" s="228"/>
      <c r="G10" s="261"/>
      <c r="H10" s="262"/>
      <c r="I10" s="262"/>
      <c r="J10" s="228"/>
      <c r="K10" s="229"/>
      <c r="L10" s="262"/>
      <c r="M10" s="262"/>
      <c r="N10" s="228"/>
      <c r="O10" s="230"/>
      <c r="P10" s="263"/>
      <c r="Q10" s="263"/>
      <c r="R10" s="228"/>
      <c r="S10" s="230"/>
      <c r="T10" s="263"/>
      <c r="U10" s="263"/>
      <c r="V10" s="228"/>
    </row>
    <row r="11" spans="2:22" x14ac:dyDescent="0.3">
      <c r="B11" s="26" t="s">
        <v>152</v>
      </c>
      <c r="C11" s="25"/>
      <c r="D11" s="220">
        <v>29723</v>
      </c>
      <c r="E11" s="220">
        <v>105178</v>
      </c>
      <c r="F11" s="221">
        <f>(D11-E11)/E11*100</f>
        <v>-71.740287892905357</v>
      </c>
      <c r="G11" s="224"/>
      <c r="H11" s="264">
        <v>13232</v>
      </c>
      <c r="I11" s="264">
        <v>14344</v>
      </c>
      <c r="J11" s="221">
        <f>(H11-I11)/I11*100</f>
        <v>-7.7523703290574453</v>
      </c>
      <c r="K11" s="225"/>
      <c r="L11" s="264">
        <v>1351</v>
      </c>
      <c r="M11" s="264">
        <v>3139</v>
      </c>
      <c r="N11" s="221">
        <f t="shared" ref="N11:N12" si="0">(L11-M11)/M11*100</f>
        <v>-56.960815546352336</v>
      </c>
      <c r="O11" s="226"/>
      <c r="P11" s="264" t="s">
        <v>63</v>
      </c>
      <c r="Q11" s="264" t="s">
        <v>63</v>
      </c>
      <c r="R11" s="221" t="s">
        <v>63</v>
      </c>
      <c r="S11" s="226"/>
      <c r="T11" s="264">
        <f>D11+H11+L11</f>
        <v>44306</v>
      </c>
      <c r="U11" s="264">
        <f>E11+I11+M11</f>
        <v>122661</v>
      </c>
      <c r="V11" s="221">
        <f>(T11-U11)/U11*100</f>
        <v>-63.879309642021511</v>
      </c>
    </row>
    <row r="12" spans="2:22" x14ac:dyDescent="0.3">
      <c r="B12" s="22" t="s">
        <v>19</v>
      </c>
      <c r="C12" s="22"/>
      <c r="D12" s="262">
        <v>-21435</v>
      </c>
      <c r="E12" s="262">
        <v>-19414</v>
      </c>
      <c r="F12" s="228">
        <f>(D12-E12)/E12*100</f>
        <v>10.410013392397239</v>
      </c>
      <c r="G12" s="261"/>
      <c r="H12" s="262">
        <v>-6553</v>
      </c>
      <c r="I12" s="262">
        <v>-6563</v>
      </c>
      <c r="J12" s="228">
        <f>(H12-I12)/I12*100</f>
        <v>-0.15236934328813043</v>
      </c>
      <c r="K12" s="229"/>
      <c r="L12" s="262">
        <v>-4285</v>
      </c>
      <c r="M12" s="262">
        <v>-3989</v>
      </c>
      <c r="N12" s="228">
        <f t="shared" si="0"/>
        <v>7.4204061168212583</v>
      </c>
      <c r="O12" s="230"/>
      <c r="P12" s="228" t="s">
        <v>63</v>
      </c>
      <c r="Q12" s="228" t="s">
        <v>63</v>
      </c>
      <c r="R12" s="228" t="s">
        <v>63</v>
      </c>
      <c r="S12" s="230"/>
      <c r="T12" s="231">
        <f>D12+H12+L12</f>
        <v>-32273</v>
      </c>
      <c r="U12" s="356">
        <f>E12+I12+M12</f>
        <v>-29966</v>
      </c>
      <c r="V12" s="228">
        <f>(T12-U12)/U12*100</f>
        <v>7.6987252219181732</v>
      </c>
    </row>
    <row r="13" spans="2:22" x14ac:dyDescent="0.3">
      <c r="B13" s="34" t="s">
        <v>160</v>
      </c>
      <c r="C13" s="34"/>
      <c r="D13" s="352">
        <v>1006</v>
      </c>
      <c r="E13" s="353">
        <v>-539</v>
      </c>
      <c r="F13" s="228" t="s">
        <v>63</v>
      </c>
      <c r="G13" s="261"/>
      <c r="H13" s="228" t="s">
        <v>63</v>
      </c>
      <c r="I13" s="228" t="s">
        <v>63</v>
      </c>
      <c r="J13" s="228" t="s">
        <v>63</v>
      </c>
      <c r="K13" s="229"/>
      <c r="L13" s="228" t="s">
        <v>63</v>
      </c>
      <c r="M13" s="228" t="s">
        <v>63</v>
      </c>
      <c r="N13" s="228" t="s">
        <v>63</v>
      </c>
      <c r="O13" s="230"/>
      <c r="P13" s="228" t="s">
        <v>63</v>
      </c>
      <c r="Q13" s="231" t="s">
        <v>63</v>
      </c>
      <c r="R13" s="228" t="s">
        <v>63</v>
      </c>
      <c r="S13" s="230"/>
      <c r="T13" s="231">
        <f>+D13</f>
        <v>1006</v>
      </c>
      <c r="U13" s="231">
        <f>+E13</f>
        <v>-539</v>
      </c>
      <c r="V13" s="228" t="s">
        <v>63</v>
      </c>
    </row>
    <row r="14" spans="2:22" x14ac:dyDescent="0.3">
      <c r="B14" s="9"/>
      <c r="C14" s="9"/>
      <c r="D14" s="226"/>
      <c r="E14" s="226"/>
      <c r="F14" s="226"/>
      <c r="G14" s="265"/>
      <c r="H14" s="226"/>
      <c r="I14" s="226"/>
      <c r="J14" s="226"/>
      <c r="K14" s="226"/>
      <c r="L14" s="226"/>
      <c r="M14" s="226"/>
      <c r="N14" s="226"/>
      <c r="O14" s="226"/>
      <c r="P14" s="226"/>
      <c r="Q14" s="226"/>
      <c r="R14" s="226"/>
      <c r="S14" s="226"/>
      <c r="T14" s="226"/>
      <c r="U14" s="226"/>
      <c r="V14" s="226"/>
    </row>
    <row r="15" spans="2:22" x14ac:dyDescent="0.3">
      <c r="B15" s="222" t="s">
        <v>20</v>
      </c>
      <c r="C15" s="223"/>
      <c r="D15" s="220">
        <f>D11+D12+D13</f>
        <v>9294</v>
      </c>
      <c r="E15" s="220">
        <f>+E11+E12+E13</f>
        <v>85225</v>
      </c>
      <c r="F15" s="221">
        <f>(D15-E15)/E15*100</f>
        <v>-89.094749193311813</v>
      </c>
      <c r="G15" s="224"/>
      <c r="H15" s="220">
        <f>+H11+H12</f>
        <v>6679</v>
      </c>
      <c r="I15" s="220">
        <f>+I11+I12</f>
        <v>7781</v>
      </c>
      <c r="J15" s="221">
        <f>(H15-I15)/I15*100</f>
        <v>-14.162704022619202</v>
      </c>
      <c r="K15" s="225"/>
      <c r="L15" s="220">
        <f>+L11+L12</f>
        <v>-2934</v>
      </c>
      <c r="M15" s="220">
        <f>+M11+M12</f>
        <v>-850</v>
      </c>
      <c r="N15" s="221">
        <f>(L15-M15)/M15*100</f>
        <v>245.17647058823528</v>
      </c>
      <c r="O15" s="226"/>
      <c r="P15" s="220" t="str">
        <f>+P11</f>
        <v xml:space="preserve"> –</v>
      </c>
      <c r="Q15" s="220" t="str">
        <f>+Q11</f>
        <v xml:space="preserve"> –</v>
      </c>
      <c r="R15" s="221" t="s">
        <v>150</v>
      </c>
      <c r="S15" s="226"/>
      <c r="T15" s="220">
        <f>+T11+T12+T13</f>
        <v>13039</v>
      </c>
      <c r="U15" s="220">
        <f>E15+I15+M15</f>
        <v>92156</v>
      </c>
      <c r="V15" s="221">
        <f>(T15-U15)/U15*100</f>
        <v>-85.851165415165582</v>
      </c>
    </row>
    <row r="16" spans="2:22" x14ac:dyDescent="0.3">
      <c r="B16" s="227" t="s">
        <v>21</v>
      </c>
      <c r="C16" s="227"/>
      <c r="D16" s="228" t="s">
        <v>63</v>
      </c>
      <c r="E16" s="228" t="s">
        <v>63</v>
      </c>
      <c r="F16" s="228" t="s">
        <v>63</v>
      </c>
      <c r="G16" s="228"/>
      <c r="H16" s="228" t="s">
        <v>63</v>
      </c>
      <c r="I16" s="228" t="s">
        <v>63</v>
      </c>
      <c r="J16" s="228" t="s">
        <v>63</v>
      </c>
      <c r="K16" s="229"/>
      <c r="L16" s="228" t="s">
        <v>63</v>
      </c>
      <c r="M16" s="228" t="s">
        <v>63</v>
      </c>
      <c r="N16" s="228" t="s">
        <v>63</v>
      </c>
      <c r="O16" s="230"/>
      <c r="P16" s="231">
        <f>Resultados!D27+Resultados!D28</f>
        <v>-8005</v>
      </c>
      <c r="Q16" s="231">
        <v>-4198</v>
      </c>
      <c r="R16" s="228">
        <f>(P16-Q16)/Q16*100</f>
        <v>90.686040971891373</v>
      </c>
      <c r="S16" s="228"/>
      <c r="T16" s="231">
        <f>P16</f>
        <v>-8005</v>
      </c>
      <c r="U16" s="231">
        <f>Q16</f>
        <v>-4198</v>
      </c>
      <c r="V16" s="228">
        <f>(T16-U16)/U16*100</f>
        <v>90.686040971891373</v>
      </c>
    </row>
    <row r="17" spans="1:68" x14ac:dyDescent="0.3">
      <c r="B17" s="29"/>
      <c r="C17" s="29"/>
      <c r="D17" s="262"/>
      <c r="E17" s="262"/>
      <c r="F17" s="228"/>
      <c r="G17" s="261"/>
      <c r="H17" s="262"/>
      <c r="I17" s="262"/>
      <c r="J17" s="228"/>
      <c r="K17" s="229"/>
      <c r="L17" s="262"/>
      <c r="M17" s="262"/>
      <c r="N17" s="228"/>
      <c r="O17" s="230"/>
      <c r="P17" s="263"/>
      <c r="Q17" s="263"/>
      <c r="R17" s="228"/>
      <c r="S17" s="230"/>
      <c r="T17" s="263"/>
      <c r="U17" s="263"/>
      <c r="V17" s="228"/>
    </row>
    <row r="18" spans="1:68" s="148" customFormat="1" ht="18" x14ac:dyDescent="0.35">
      <c r="A18" s="145"/>
      <c r="B18" s="146" t="s">
        <v>22</v>
      </c>
      <c r="C18" s="147"/>
      <c r="D18" s="266">
        <f>+D15</f>
        <v>9294</v>
      </c>
      <c r="E18" s="266">
        <f>+E15</f>
        <v>85225</v>
      </c>
      <c r="F18" s="267">
        <f>(D18-E18)/E18*100</f>
        <v>-89.094749193311813</v>
      </c>
      <c r="G18" s="268"/>
      <c r="H18" s="266">
        <f>+H15</f>
        <v>6679</v>
      </c>
      <c r="I18" s="266">
        <f>+I15</f>
        <v>7781</v>
      </c>
      <c r="J18" s="267">
        <f>(H18-I18)/I18*100</f>
        <v>-14.162704022619202</v>
      </c>
      <c r="K18" s="269"/>
      <c r="L18" s="266">
        <f>+L15</f>
        <v>-2934</v>
      </c>
      <c r="M18" s="266">
        <f>+M15</f>
        <v>-850</v>
      </c>
      <c r="N18" s="267">
        <f>(L18-M18)/M18*100</f>
        <v>245.17647058823528</v>
      </c>
      <c r="O18" s="270"/>
      <c r="P18" s="266">
        <f>P16</f>
        <v>-8005</v>
      </c>
      <c r="Q18" s="266">
        <f>Q16</f>
        <v>-4198</v>
      </c>
      <c r="R18" s="267">
        <f>(P18-Q18)/Q18*100</f>
        <v>90.686040971891373</v>
      </c>
      <c r="S18" s="270"/>
      <c r="T18" s="266">
        <f>+T15+T16</f>
        <v>5034</v>
      </c>
      <c r="U18" s="266">
        <f>+U15+U16</f>
        <v>87958</v>
      </c>
      <c r="V18" s="267">
        <f>(T18-U18)/U18*100</f>
        <v>-94.276813933923009</v>
      </c>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row>
    <row r="19" spans="1:68" x14ac:dyDescent="0.3">
      <c r="B19" s="25"/>
      <c r="C19" s="25"/>
      <c r="D19" s="271"/>
      <c r="E19" s="271"/>
      <c r="F19" s="272"/>
      <c r="G19" s="224"/>
      <c r="H19" s="271"/>
      <c r="I19" s="271"/>
      <c r="J19" s="272"/>
      <c r="K19" s="225"/>
      <c r="L19" s="271"/>
      <c r="M19" s="271"/>
      <c r="N19" s="272"/>
      <c r="O19" s="230"/>
      <c r="P19" s="273"/>
      <c r="Q19" s="273"/>
      <c r="R19" s="272"/>
      <c r="S19" s="230"/>
      <c r="T19" s="273"/>
      <c r="U19" s="273"/>
      <c r="V19" s="272"/>
    </row>
    <row r="20" spans="1:68" x14ac:dyDescent="0.3">
      <c r="B20" s="26" t="s">
        <v>186</v>
      </c>
      <c r="C20" s="28"/>
      <c r="D20" s="355">
        <f>D11/D9</f>
        <v>6.4505277961040317E-2</v>
      </c>
      <c r="E20" s="355">
        <f>E11/E9</f>
        <v>0.15037609034746716</v>
      </c>
      <c r="F20" s="221">
        <f>(D20-E20)/E20*100</f>
        <v>-57.104033086648997</v>
      </c>
      <c r="G20" s="249"/>
      <c r="H20" s="354">
        <f>H11/H9</f>
        <v>6.7025636090103688E-2</v>
      </c>
      <c r="I20" s="354">
        <f>I11/I9</f>
        <v>5.5051927815347297E-2</v>
      </c>
      <c r="J20" s="221">
        <f>(H20-I20)/I20*100</f>
        <v>21.749843738293897</v>
      </c>
      <c r="K20" s="230"/>
      <c r="L20" s="354">
        <f>L11/L9</f>
        <v>2.0136228816717096E-2</v>
      </c>
      <c r="M20" s="354">
        <f>M11/M9</f>
        <v>4.8355541862435493E-2</v>
      </c>
      <c r="N20" s="221">
        <f>(L20-M20)/M20*100</f>
        <v>-58.357970894004772</v>
      </c>
      <c r="O20" s="230"/>
      <c r="P20" s="274" t="s">
        <v>150</v>
      </c>
      <c r="Q20" s="274" t="s">
        <v>150</v>
      </c>
      <c r="R20" s="221" t="s">
        <v>150</v>
      </c>
      <c r="S20" s="230"/>
      <c r="T20" s="354">
        <f>T11/T9</f>
        <v>6.1086952325539713E-2</v>
      </c>
      <c r="U20" s="354">
        <f>U11/U9</f>
        <v>0.11968071093626513</v>
      </c>
      <c r="V20" s="221">
        <f>(T20-U20)/U20*100</f>
        <v>-48.958397850702099</v>
      </c>
    </row>
    <row r="21" spans="1:68" s="12" customFormat="1" x14ac:dyDescent="0.3">
      <c r="B21" s="25"/>
      <c r="C21" s="28"/>
      <c r="D21" s="275"/>
      <c r="E21" s="275"/>
      <c r="F21" s="272"/>
      <c r="G21" s="249"/>
      <c r="H21" s="275"/>
      <c r="I21" s="275"/>
      <c r="J21" s="272"/>
      <c r="K21" s="230"/>
      <c r="L21" s="275"/>
      <c r="M21" s="275"/>
      <c r="N21" s="272"/>
      <c r="O21" s="230"/>
      <c r="P21" s="275"/>
      <c r="Q21" s="275"/>
      <c r="R21" s="272"/>
      <c r="S21" s="230"/>
      <c r="T21" s="275"/>
      <c r="U21" s="275"/>
      <c r="V21" s="272"/>
    </row>
    <row r="22" spans="1:68" x14ac:dyDescent="0.3">
      <c r="B22" s="34" t="s">
        <v>23</v>
      </c>
      <c r="C22" s="34"/>
      <c r="D22" s="276">
        <v>302620</v>
      </c>
      <c r="E22" s="276">
        <v>355986</v>
      </c>
      <c r="F22" s="228">
        <f t="shared" ref="F22:F24" si="1">(D22-E22)/E22*100</f>
        <v>-14.991038973442775</v>
      </c>
      <c r="G22" s="277"/>
      <c r="H22" s="276">
        <v>152213</v>
      </c>
      <c r="I22" s="276">
        <v>173778</v>
      </c>
      <c r="J22" s="228">
        <f>(H22-I22)/I22*100</f>
        <v>-12.40951098528007</v>
      </c>
      <c r="K22" s="277"/>
      <c r="L22" s="276">
        <v>86370</v>
      </c>
      <c r="M22" s="276">
        <v>83001</v>
      </c>
      <c r="N22" s="228">
        <f t="shared" ref="N22:N24" si="2">(L22-M22)/M22*100</f>
        <v>4.0589872411175767</v>
      </c>
      <c r="O22" s="278"/>
      <c r="P22" s="231">
        <v>141753</v>
      </c>
      <c r="Q22" s="231">
        <v>133786</v>
      </c>
      <c r="R22" s="279">
        <v>1.6981619387886875</v>
      </c>
      <c r="S22" s="278"/>
      <c r="T22" s="231">
        <f>D22+H22+L22+P22</f>
        <v>682956</v>
      </c>
      <c r="U22" s="231">
        <f>E22+I22+M22+Q22</f>
        <v>746551</v>
      </c>
      <c r="V22" s="279">
        <f>(T22-U22)/U22*100</f>
        <v>-8.5185071080207511</v>
      </c>
    </row>
    <row r="23" spans="1:68" x14ac:dyDescent="0.3">
      <c r="B23" s="34" t="s">
        <v>24</v>
      </c>
      <c r="C23" s="34"/>
      <c r="D23" s="276">
        <v>69043</v>
      </c>
      <c r="E23" s="276">
        <v>108463</v>
      </c>
      <c r="F23" s="228">
        <f t="shared" si="1"/>
        <v>-36.344191106644665</v>
      </c>
      <c r="G23" s="280"/>
      <c r="H23" s="276">
        <v>24339</v>
      </c>
      <c r="I23" s="276">
        <v>39900</v>
      </c>
      <c r="J23" s="228">
        <f t="shared" ref="J23:J24" si="3">(H23-I23)/I23*100</f>
        <v>-39</v>
      </c>
      <c r="K23" s="281"/>
      <c r="L23" s="276">
        <v>11980</v>
      </c>
      <c r="M23" s="276">
        <v>16541</v>
      </c>
      <c r="N23" s="228">
        <f t="shared" si="2"/>
        <v>-27.573907260746022</v>
      </c>
      <c r="O23" s="278"/>
      <c r="P23" s="231">
        <v>214838</v>
      </c>
      <c r="Q23" s="231">
        <v>220937</v>
      </c>
      <c r="R23" s="279">
        <v>12.577291496363369</v>
      </c>
      <c r="S23" s="278"/>
      <c r="T23" s="231">
        <f t="shared" ref="T23:U23" si="4">D23+H23+L23+P23</f>
        <v>320200</v>
      </c>
      <c r="U23" s="231">
        <f t="shared" si="4"/>
        <v>385841</v>
      </c>
      <c r="V23" s="279">
        <f>(T23-U23)/U23*100</f>
        <v>-17.012448132780083</v>
      </c>
    </row>
    <row r="24" spans="1:68" x14ac:dyDescent="0.3">
      <c r="B24" s="152" t="s">
        <v>25</v>
      </c>
      <c r="C24" s="152"/>
      <c r="D24" s="282">
        <v>17664</v>
      </c>
      <c r="E24" s="282">
        <v>26095</v>
      </c>
      <c r="F24" s="283">
        <f t="shared" si="1"/>
        <v>-32.308871431308681</v>
      </c>
      <c r="G24" s="284"/>
      <c r="H24" s="282">
        <v>4320</v>
      </c>
      <c r="I24" s="282">
        <v>4361</v>
      </c>
      <c r="J24" s="283">
        <f t="shared" si="3"/>
        <v>-0.94015134143545054</v>
      </c>
      <c r="K24" s="285"/>
      <c r="L24" s="282">
        <v>3746</v>
      </c>
      <c r="M24" s="282">
        <v>16834</v>
      </c>
      <c r="N24" s="283">
        <f t="shared" si="2"/>
        <v>-77.747415943923016</v>
      </c>
      <c r="O24" s="286"/>
      <c r="P24" s="282">
        <v>1929</v>
      </c>
      <c r="Q24" s="282">
        <v>2203</v>
      </c>
      <c r="R24" s="287">
        <v>69.21052631578948</v>
      </c>
      <c r="S24" s="286"/>
      <c r="T24" s="282">
        <f>D24+H24+L24+P24</f>
        <v>27659</v>
      </c>
      <c r="U24" s="282">
        <f>E24+I24+M24+Q24</f>
        <v>49493</v>
      </c>
      <c r="V24" s="287">
        <f>(T24-U24)/U24*100</f>
        <v>-44.115329440526949</v>
      </c>
    </row>
    <row r="25" spans="1:68" ht="15.6" customHeight="1" x14ac:dyDescent="0.3">
      <c r="B25" s="28"/>
      <c r="C25" s="28"/>
      <c r="D25" s="28"/>
      <c r="E25" s="28"/>
      <c r="F25" s="28"/>
      <c r="G25" s="28"/>
      <c r="H25" s="28"/>
      <c r="I25" s="28"/>
      <c r="J25" s="28"/>
      <c r="K25" s="28"/>
      <c r="L25" s="28"/>
      <c r="M25" s="28"/>
      <c r="N25" s="28"/>
      <c r="O25" s="28"/>
      <c r="P25" s="28"/>
      <c r="Q25" s="28"/>
      <c r="R25" s="28"/>
      <c r="S25" s="28"/>
      <c r="T25" s="28"/>
      <c r="U25" s="28"/>
      <c r="V25" s="28"/>
    </row>
    <row r="26" spans="1:68" ht="16.2" customHeight="1" x14ac:dyDescent="0.3">
      <c r="B26" s="12"/>
      <c r="C26" s="12"/>
      <c r="D26" s="12"/>
      <c r="E26" s="12"/>
      <c r="F26" s="12"/>
      <c r="G26" s="12"/>
      <c r="H26" s="12"/>
      <c r="I26" s="12"/>
      <c r="J26" s="12"/>
      <c r="K26" s="12"/>
      <c r="L26" s="12"/>
      <c r="M26" s="12"/>
      <c r="N26" s="12"/>
      <c r="O26" s="12"/>
      <c r="P26" s="12"/>
      <c r="Q26" s="12"/>
      <c r="R26" s="12"/>
      <c r="S26" s="12"/>
      <c r="T26" s="12"/>
      <c r="U26" s="12"/>
      <c r="V26" s="12"/>
    </row>
    <row r="27" spans="1:68" ht="15" customHeight="1" x14ac:dyDescent="0.3">
      <c r="B27" s="12"/>
      <c r="C27" s="12"/>
      <c r="D27" s="12"/>
      <c r="E27" s="2"/>
      <c r="F27" s="12"/>
      <c r="G27" s="12"/>
      <c r="H27" s="12"/>
      <c r="I27" s="12"/>
      <c r="J27" s="12"/>
      <c r="K27" s="12"/>
      <c r="L27" s="12"/>
      <c r="M27" s="12"/>
      <c r="N27" s="12"/>
      <c r="O27" s="12"/>
      <c r="P27" s="12"/>
      <c r="Q27" s="12"/>
      <c r="R27" s="12"/>
      <c r="S27" s="12"/>
      <c r="T27" s="12"/>
      <c r="U27" s="12"/>
      <c r="V27" s="12"/>
    </row>
    <row r="28" spans="1:68" x14ac:dyDescent="0.3">
      <c r="B28" s="12"/>
      <c r="C28" s="12"/>
      <c r="D28" s="12"/>
      <c r="E28" s="2"/>
      <c r="F28" s="12"/>
      <c r="G28" s="12"/>
      <c r="H28" s="12"/>
      <c r="I28" s="12"/>
      <c r="J28" s="12"/>
      <c r="K28" s="12"/>
      <c r="L28" s="12"/>
      <c r="M28" s="12"/>
      <c r="N28" s="12"/>
      <c r="O28" s="12"/>
      <c r="P28" s="12"/>
      <c r="Q28" s="12"/>
      <c r="R28" s="12"/>
      <c r="S28" s="12"/>
      <c r="T28" s="12"/>
      <c r="U28" s="12"/>
      <c r="V28" s="12"/>
    </row>
    <row r="29" spans="1:68" x14ac:dyDescent="0.3">
      <c r="B29" s="12"/>
      <c r="C29" s="12"/>
      <c r="D29" s="12"/>
      <c r="E29" s="12"/>
      <c r="F29" s="12"/>
      <c r="G29" s="12"/>
      <c r="H29" s="12"/>
      <c r="I29" s="12"/>
      <c r="J29" s="12"/>
      <c r="K29" s="12"/>
      <c r="L29" s="12"/>
      <c r="M29" s="12"/>
      <c r="N29" s="12"/>
      <c r="O29" s="12"/>
      <c r="P29" s="12"/>
      <c r="Q29" s="12"/>
      <c r="R29" s="12"/>
      <c r="S29" s="12"/>
      <c r="T29" s="12"/>
      <c r="U29" s="12"/>
      <c r="V29" s="12"/>
    </row>
    <row r="30" spans="1:68" ht="15.6" customHeight="1" x14ac:dyDescent="0.3">
      <c r="B30" s="12"/>
      <c r="C30" s="12"/>
      <c r="D30" s="12"/>
      <c r="E30" s="12"/>
      <c r="F30" s="12"/>
      <c r="G30" s="12"/>
      <c r="H30" s="12"/>
      <c r="I30" s="12"/>
      <c r="J30" s="12"/>
      <c r="K30" s="12"/>
      <c r="L30" s="12"/>
      <c r="M30" s="12"/>
      <c r="N30" s="12"/>
      <c r="O30" s="12"/>
      <c r="P30" s="12"/>
      <c r="Q30" s="12"/>
      <c r="R30" s="12"/>
      <c r="S30" s="12"/>
      <c r="T30" s="12"/>
      <c r="U30" s="12"/>
      <c r="V30" s="12"/>
    </row>
    <row r="31" spans="1:68" x14ac:dyDescent="0.3">
      <c r="B31" s="12"/>
      <c r="C31" s="12"/>
      <c r="D31" s="12"/>
      <c r="E31" s="12"/>
      <c r="F31" s="12"/>
      <c r="G31" s="12"/>
      <c r="H31" s="12"/>
      <c r="I31" s="12"/>
      <c r="J31" s="12"/>
      <c r="K31" s="12"/>
      <c r="L31" s="12"/>
      <c r="M31" s="12"/>
      <c r="N31" s="12"/>
      <c r="O31" s="12"/>
      <c r="P31" s="12"/>
      <c r="Q31" s="12"/>
      <c r="R31" s="12"/>
      <c r="S31" s="12"/>
      <c r="T31" s="12"/>
      <c r="U31" s="12"/>
      <c r="V31" s="12"/>
    </row>
    <row r="32" spans="1:68" x14ac:dyDescent="0.3">
      <c r="B32" s="12"/>
      <c r="C32" s="12"/>
      <c r="D32" s="12"/>
      <c r="E32" s="12"/>
      <c r="F32" s="12"/>
      <c r="G32" s="12"/>
      <c r="H32" s="12"/>
      <c r="I32" s="12"/>
      <c r="J32" s="12"/>
      <c r="K32" s="12"/>
      <c r="L32" s="12"/>
      <c r="M32" s="12"/>
      <c r="N32" s="12"/>
      <c r="O32" s="12"/>
      <c r="P32" s="12"/>
      <c r="Q32" s="12"/>
      <c r="R32" s="12"/>
      <c r="S32" s="12"/>
      <c r="T32" s="12"/>
      <c r="U32" s="12"/>
      <c r="V32" s="12"/>
    </row>
    <row r="33" spans="2:22" x14ac:dyDescent="0.3">
      <c r="B33" s="12"/>
      <c r="C33" s="12"/>
      <c r="D33" s="12"/>
      <c r="E33" s="12"/>
      <c r="F33" s="12"/>
      <c r="G33" s="12"/>
      <c r="H33" s="12"/>
      <c r="I33" s="12"/>
      <c r="J33" s="12"/>
      <c r="K33" s="12"/>
      <c r="L33" s="12"/>
      <c r="M33" s="12"/>
      <c r="N33" s="12"/>
      <c r="O33" s="12"/>
      <c r="P33" s="12"/>
      <c r="Q33" s="12"/>
      <c r="R33" s="12"/>
      <c r="S33" s="12"/>
      <c r="T33" s="12"/>
      <c r="U33" s="12"/>
      <c r="V33" s="12"/>
    </row>
    <row r="34" spans="2:22" ht="18" customHeight="1" x14ac:dyDescent="0.3">
      <c r="B34" s="12"/>
      <c r="C34" s="12"/>
      <c r="D34" s="12"/>
      <c r="E34" s="12"/>
      <c r="F34" s="12"/>
      <c r="G34" s="12"/>
      <c r="H34" s="12"/>
      <c r="I34" s="12"/>
      <c r="J34" s="12"/>
      <c r="K34" s="12"/>
      <c r="L34" s="12"/>
      <c r="M34" s="12"/>
      <c r="N34" s="12"/>
      <c r="O34" s="12"/>
      <c r="P34" s="12"/>
      <c r="Q34" s="12"/>
      <c r="R34" s="12"/>
      <c r="S34" s="12"/>
      <c r="T34" s="12"/>
      <c r="U34" s="12"/>
      <c r="V34" s="12"/>
    </row>
    <row r="35" spans="2:22" x14ac:dyDescent="0.3">
      <c r="B35" s="12"/>
      <c r="C35" s="12"/>
      <c r="D35" s="12"/>
      <c r="E35" s="12"/>
      <c r="F35" s="12"/>
      <c r="G35" s="12"/>
      <c r="H35" s="12"/>
      <c r="I35" s="12"/>
      <c r="J35" s="12"/>
      <c r="K35" s="12"/>
      <c r="L35" s="12"/>
      <c r="M35" s="12"/>
      <c r="N35" s="12"/>
      <c r="O35" s="12"/>
      <c r="P35" s="12"/>
      <c r="Q35" s="12"/>
      <c r="R35" s="12"/>
      <c r="S35" s="12"/>
      <c r="T35" s="12"/>
      <c r="U35" s="12"/>
      <c r="V35" s="12"/>
    </row>
    <row r="36" spans="2:22" ht="13.2" customHeight="1" x14ac:dyDescent="0.3">
      <c r="B36" s="12"/>
      <c r="C36" s="12"/>
      <c r="D36" s="12"/>
      <c r="E36" s="12"/>
      <c r="F36" s="12"/>
      <c r="G36" s="12"/>
      <c r="H36" s="12"/>
      <c r="I36" s="12"/>
      <c r="J36" s="12"/>
      <c r="K36" s="12"/>
      <c r="L36" s="12"/>
      <c r="M36" s="12"/>
      <c r="N36" s="12"/>
      <c r="O36" s="12"/>
      <c r="P36" s="12"/>
      <c r="Q36" s="12"/>
      <c r="R36" s="12"/>
      <c r="S36" s="12"/>
      <c r="T36" s="12"/>
      <c r="U36" s="12"/>
      <c r="V36" s="12"/>
    </row>
    <row r="37" spans="2:22" ht="13.8" customHeight="1" x14ac:dyDescent="0.3">
      <c r="B37" s="12"/>
      <c r="C37" s="12"/>
      <c r="D37" s="12"/>
      <c r="E37" s="12"/>
      <c r="F37" s="12"/>
      <c r="G37" s="12"/>
      <c r="H37" s="12"/>
      <c r="I37" s="12"/>
      <c r="J37" s="12"/>
      <c r="K37" s="12"/>
      <c r="L37" s="12"/>
      <c r="M37" s="12"/>
      <c r="N37" s="12"/>
      <c r="O37" s="12"/>
      <c r="P37" s="12"/>
      <c r="Q37" s="12"/>
      <c r="R37" s="12"/>
      <c r="S37" s="12"/>
      <c r="T37" s="12"/>
      <c r="U37" s="12"/>
      <c r="V37" s="12"/>
    </row>
    <row r="38" spans="2:22" ht="15.6" hidden="1" customHeight="1" x14ac:dyDescent="0.3">
      <c r="B38" s="12"/>
      <c r="C38" s="12"/>
      <c r="D38" s="12"/>
      <c r="E38" s="12"/>
      <c r="F38" s="12"/>
      <c r="G38" s="12"/>
      <c r="H38" s="12"/>
      <c r="I38" s="12"/>
      <c r="J38" s="12"/>
      <c r="K38" s="12"/>
      <c r="L38" s="12"/>
      <c r="M38" s="12"/>
      <c r="N38" s="12"/>
      <c r="O38" s="12"/>
      <c r="P38" s="12"/>
      <c r="Q38" s="12"/>
      <c r="R38" s="12"/>
      <c r="S38" s="12"/>
      <c r="T38" s="12"/>
      <c r="U38" s="12"/>
      <c r="V38" s="12"/>
    </row>
    <row r="39" spans="2:22" x14ac:dyDescent="0.3">
      <c r="B39" s="12"/>
      <c r="C39" s="12"/>
      <c r="D39" s="12"/>
      <c r="E39" s="12"/>
      <c r="F39" s="12"/>
      <c r="G39" s="12"/>
      <c r="H39" s="12"/>
      <c r="I39" s="12"/>
      <c r="J39" s="12"/>
      <c r="K39" s="12"/>
      <c r="L39" s="12"/>
      <c r="M39" s="12"/>
      <c r="N39" s="12"/>
      <c r="O39" s="12"/>
      <c r="P39" s="12"/>
      <c r="Q39" s="12"/>
      <c r="R39" s="12"/>
      <c r="S39" s="12"/>
      <c r="T39" s="12"/>
      <c r="U39" s="12"/>
      <c r="V39" s="12"/>
    </row>
    <row r="40" spans="2:22" x14ac:dyDescent="0.3">
      <c r="B40" s="12"/>
      <c r="C40" s="12"/>
      <c r="D40" s="12"/>
      <c r="E40" s="12"/>
      <c r="F40" s="12"/>
      <c r="G40" s="12"/>
      <c r="H40" s="12"/>
      <c r="I40" s="12"/>
      <c r="J40" s="12"/>
      <c r="K40" s="12"/>
      <c r="L40" s="12"/>
      <c r="M40" s="12"/>
      <c r="N40" s="12"/>
      <c r="O40" s="12"/>
      <c r="P40" s="12"/>
      <c r="Q40" s="12"/>
      <c r="R40" s="12"/>
      <c r="S40" s="12"/>
      <c r="T40" s="12"/>
      <c r="U40" s="12"/>
      <c r="V40" s="12"/>
    </row>
    <row r="41" spans="2:22" ht="15.6" customHeight="1" x14ac:dyDescent="0.3">
      <c r="B41" s="12"/>
      <c r="C41" s="12"/>
      <c r="D41" s="12"/>
      <c r="E41" s="12"/>
      <c r="F41" s="12"/>
      <c r="G41" s="12"/>
      <c r="H41" s="12"/>
      <c r="I41" s="12"/>
      <c r="J41" s="12"/>
      <c r="K41" s="12"/>
      <c r="L41" s="12"/>
      <c r="M41" s="12"/>
      <c r="N41" s="12"/>
      <c r="O41" s="12"/>
      <c r="P41" s="12"/>
      <c r="Q41" s="12"/>
      <c r="R41" s="12"/>
      <c r="S41" s="12"/>
      <c r="T41" s="12"/>
      <c r="U41" s="12"/>
      <c r="V41" s="12"/>
    </row>
    <row r="42" spans="2:22" x14ac:dyDescent="0.3">
      <c r="B42" s="12"/>
      <c r="C42" s="12"/>
      <c r="D42" s="12"/>
      <c r="E42" s="12"/>
      <c r="F42" s="12"/>
      <c r="G42" s="12"/>
      <c r="H42" s="12"/>
      <c r="I42" s="12"/>
      <c r="J42" s="12"/>
      <c r="K42" s="12"/>
      <c r="L42" s="12"/>
      <c r="M42" s="12"/>
      <c r="N42" s="12"/>
      <c r="O42" s="12"/>
      <c r="P42" s="12"/>
      <c r="Q42" s="12"/>
      <c r="R42" s="12"/>
      <c r="S42" s="12"/>
      <c r="T42" s="12"/>
      <c r="U42" s="12"/>
      <c r="V42" s="12"/>
    </row>
    <row r="43" spans="2:22" x14ac:dyDescent="0.3">
      <c r="B43" s="12"/>
      <c r="C43" s="12"/>
      <c r="D43" s="12"/>
      <c r="E43" s="12"/>
      <c r="F43" s="12"/>
      <c r="G43" s="12"/>
      <c r="H43" s="12"/>
      <c r="I43" s="12"/>
      <c r="J43" s="12"/>
      <c r="K43" s="12"/>
      <c r="L43" s="12"/>
      <c r="M43" s="12"/>
      <c r="N43" s="12"/>
      <c r="O43" s="12"/>
      <c r="P43" s="12"/>
      <c r="Q43" s="12"/>
      <c r="R43" s="12"/>
      <c r="S43" s="12"/>
      <c r="T43" s="12"/>
      <c r="U43" s="12"/>
      <c r="V43" s="12"/>
    </row>
    <row r="44" spans="2:22" x14ac:dyDescent="0.3">
      <c r="B44" s="12"/>
      <c r="C44" s="12"/>
      <c r="D44" s="12"/>
      <c r="E44" s="12"/>
      <c r="F44" s="12"/>
      <c r="G44" s="12"/>
      <c r="H44" s="12"/>
      <c r="I44" s="12"/>
      <c r="J44" s="12"/>
      <c r="K44" s="12"/>
      <c r="L44" s="12"/>
      <c r="M44" s="12"/>
      <c r="N44" s="12"/>
      <c r="O44" s="12"/>
      <c r="P44" s="12"/>
      <c r="Q44" s="12"/>
      <c r="R44" s="12"/>
      <c r="S44" s="12"/>
      <c r="T44" s="12"/>
      <c r="U44" s="12"/>
      <c r="V44" s="12"/>
    </row>
    <row r="45" spans="2:22" ht="78" customHeight="1" x14ac:dyDescent="0.3">
      <c r="B45" s="12"/>
      <c r="C45" s="12"/>
      <c r="D45" s="12"/>
      <c r="E45" s="12"/>
      <c r="F45" s="12"/>
      <c r="G45" s="12"/>
      <c r="H45" s="12"/>
      <c r="I45" s="12"/>
      <c r="J45" s="12"/>
      <c r="K45" s="12"/>
      <c r="L45" s="12"/>
      <c r="M45" s="12"/>
      <c r="N45" s="12"/>
      <c r="O45" s="12"/>
      <c r="P45" s="12"/>
      <c r="Q45" s="12"/>
      <c r="R45" s="12"/>
      <c r="S45" s="12"/>
      <c r="T45" s="12"/>
      <c r="U45" s="12"/>
      <c r="V45" s="12"/>
    </row>
    <row r="46" spans="2:22" x14ac:dyDescent="0.3">
      <c r="B46" s="12"/>
      <c r="C46" s="12"/>
      <c r="D46" s="12"/>
      <c r="E46" s="12"/>
      <c r="F46" s="12"/>
      <c r="G46" s="12"/>
      <c r="H46" s="12"/>
      <c r="I46" s="12"/>
      <c r="J46" s="12"/>
      <c r="K46" s="12"/>
      <c r="L46" s="12"/>
      <c r="M46" s="12"/>
      <c r="N46" s="12"/>
      <c r="O46" s="12"/>
      <c r="P46" s="12"/>
      <c r="Q46" s="12"/>
      <c r="R46" s="12"/>
      <c r="S46" s="12"/>
      <c r="T46" s="12"/>
      <c r="U46" s="12"/>
      <c r="V46" s="12"/>
    </row>
    <row r="47" spans="2:22" x14ac:dyDescent="0.3">
      <c r="B47" s="12"/>
      <c r="C47" s="12"/>
      <c r="D47" s="12"/>
      <c r="E47" s="12"/>
      <c r="F47" s="12"/>
      <c r="G47" s="12"/>
      <c r="H47" s="12"/>
      <c r="I47" s="12"/>
      <c r="J47" s="12"/>
      <c r="K47" s="12"/>
      <c r="L47" s="12"/>
      <c r="M47" s="12"/>
      <c r="N47" s="12"/>
      <c r="O47" s="12"/>
      <c r="P47" s="12"/>
      <c r="Q47" s="12"/>
      <c r="R47" s="12"/>
      <c r="S47" s="12"/>
      <c r="T47" s="12"/>
      <c r="U47" s="12"/>
      <c r="V47" s="12"/>
    </row>
    <row r="48" spans="2:22" x14ac:dyDescent="0.3">
      <c r="B48" s="12"/>
      <c r="C48" s="12"/>
      <c r="D48" s="12"/>
      <c r="E48" s="12"/>
      <c r="F48" s="12"/>
      <c r="G48" s="12"/>
      <c r="H48" s="12"/>
      <c r="I48" s="12"/>
      <c r="J48" s="12"/>
      <c r="K48" s="12"/>
      <c r="L48" s="12"/>
      <c r="M48" s="12"/>
      <c r="N48" s="12"/>
      <c r="O48" s="12"/>
      <c r="P48" s="12"/>
      <c r="Q48" s="12"/>
      <c r="R48" s="12"/>
      <c r="S48" s="12"/>
      <c r="T48" s="12"/>
      <c r="U48" s="12"/>
      <c r="V48" s="12"/>
    </row>
    <row r="49" spans="2:22" ht="46.8" customHeight="1" x14ac:dyDescent="0.3">
      <c r="B49" s="12"/>
      <c r="C49" s="12"/>
      <c r="D49" s="12"/>
      <c r="E49" s="12"/>
      <c r="F49" s="12"/>
      <c r="G49" s="12"/>
      <c r="H49" s="12"/>
      <c r="I49" s="12"/>
      <c r="J49" s="12"/>
      <c r="K49" s="12"/>
      <c r="L49" s="12"/>
      <c r="M49" s="12"/>
      <c r="N49" s="12"/>
      <c r="O49" s="12"/>
      <c r="P49" s="12"/>
      <c r="Q49" s="12"/>
      <c r="R49" s="12"/>
      <c r="S49" s="12"/>
      <c r="T49" s="12"/>
      <c r="U49" s="12"/>
      <c r="V49" s="12"/>
    </row>
    <row r="50" spans="2:22" x14ac:dyDescent="0.3">
      <c r="B50" s="12"/>
      <c r="C50" s="12"/>
      <c r="D50" s="12"/>
      <c r="E50" s="12"/>
      <c r="F50" s="12"/>
      <c r="G50" s="12"/>
      <c r="H50" s="12"/>
      <c r="I50" s="12"/>
      <c r="J50" s="12"/>
      <c r="K50" s="12"/>
      <c r="L50" s="12"/>
      <c r="M50" s="12"/>
      <c r="N50" s="12"/>
      <c r="O50" s="12"/>
      <c r="P50" s="12"/>
      <c r="Q50" s="12"/>
      <c r="R50" s="12"/>
      <c r="S50" s="12"/>
      <c r="T50" s="12"/>
      <c r="U50" s="12"/>
      <c r="V50" s="12"/>
    </row>
    <row r="51" spans="2:22" ht="44.4" customHeight="1" x14ac:dyDescent="0.3">
      <c r="B51" s="12"/>
      <c r="C51" s="12"/>
      <c r="D51" s="12"/>
      <c r="E51" s="12"/>
      <c r="F51" s="12"/>
      <c r="G51" s="12"/>
      <c r="H51" s="12"/>
      <c r="I51" s="12"/>
      <c r="J51" s="12"/>
      <c r="K51" s="12"/>
      <c r="L51" s="12"/>
      <c r="M51" s="12"/>
      <c r="N51" s="12"/>
      <c r="O51" s="12"/>
      <c r="P51" s="12"/>
      <c r="Q51" s="12"/>
      <c r="R51" s="12"/>
      <c r="S51" s="12"/>
      <c r="T51" s="12"/>
      <c r="U51" s="12"/>
      <c r="V51" s="12"/>
    </row>
    <row r="52" spans="2:22" x14ac:dyDescent="0.3">
      <c r="B52" s="12"/>
      <c r="C52" s="12"/>
      <c r="D52" s="12"/>
      <c r="E52" s="12"/>
      <c r="F52" s="12"/>
      <c r="G52" s="12"/>
      <c r="H52" s="12"/>
      <c r="I52" s="12"/>
      <c r="J52" s="12"/>
      <c r="K52" s="12"/>
      <c r="L52" s="12"/>
      <c r="M52" s="12"/>
      <c r="N52" s="12"/>
      <c r="O52" s="12"/>
      <c r="P52" s="12"/>
      <c r="Q52" s="12"/>
      <c r="R52" s="12"/>
      <c r="S52" s="12"/>
      <c r="T52" s="12"/>
      <c r="U52" s="12"/>
      <c r="V52" s="12"/>
    </row>
    <row r="53" spans="2:22" x14ac:dyDescent="0.3">
      <c r="B53" s="12"/>
      <c r="C53" s="12"/>
      <c r="D53" s="12"/>
      <c r="E53" s="12"/>
      <c r="F53" s="12"/>
      <c r="G53" s="12"/>
      <c r="H53" s="12"/>
      <c r="I53" s="12"/>
      <c r="J53" s="12"/>
      <c r="K53" s="12"/>
      <c r="L53" s="12"/>
      <c r="M53" s="12"/>
      <c r="N53" s="12"/>
      <c r="O53" s="12"/>
      <c r="P53" s="12"/>
      <c r="Q53" s="12"/>
      <c r="R53" s="12"/>
      <c r="S53" s="12"/>
      <c r="T53" s="12"/>
      <c r="U53" s="12"/>
      <c r="V53" s="12"/>
    </row>
    <row r="54" spans="2:22" x14ac:dyDescent="0.3">
      <c r="B54" s="12"/>
      <c r="C54" s="12"/>
      <c r="D54" s="12"/>
      <c r="E54" s="12"/>
      <c r="F54" s="12"/>
      <c r="G54" s="12"/>
      <c r="H54" s="12"/>
      <c r="I54" s="12"/>
      <c r="J54" s="12"/>
      <c r="K54" s="12"/>
      <c r="L54" s="12"/>
      <c r="M54" s="12"/>
      <c r="N54" s="12"/>
      <c r="O54" s="12"/>
      <c r="P54" s="12"/>
      <c r="Q54" s="12"/>
      <c r="R54" s="12"/>
      <c r="S54" s="12"/>
      <c r="T54" s="12"/>
      <c r="U54" s="12"/>
      <c r="V54" s="12"/>
    </row>
    <row r="55" spans="2:22" x14ac:dyDescent="0.3">
      <c r="B55" s="12"/>
      <c r="C55" s="12"/>
      <c r="D55" s="12"/>
      <c r="E55" s="12"/>
      <c r="F55" s="12"/>
      <c r="G55" s="12"/>
      <c r="H55" s="12"/>
      <c r="I55" s="12"/>
      <c r="J55" s="12"/>
      <c r="K55" s="12"/>
      <c r="L55" s="12"/>
      <c r="M55" s="12"/>
      <c r="N55" s="12"/>
      <c r="O55" s="12"/>
      <c r="P55" s="12"/>
      <c r="Q55" s="12"/>
      <c r="R55" s="12"/>
      <c r="S55" s="12"/>
      <c r="T55" s="12"/>
      <c r="U55" s="12"/>
      <c r="V55" s="12"/>
    </row>
    <row r="56" spans="2:22" x14ac:dyDescent="0.3">
      <c r="B56" s="12"/>
      <c r="C56" s="12"/>
      <c r="D56" s="12"/>
      <c r="E56" s="12"/>
      <c r="F56" s="12"/>
      <c r="G56" s="12"/>
      <c r="H56" s="12"/>
      <c r="I56" s="12"/>
      <c r="J56" s="12"/>
      <c r="K56" s="12"/>
      <c r="L56" s="12"/>
      <c r="M56" s="12"/>
      <c r="N56" s="12"/>
      <c r="O56" s="12"/>
      <c r="P56" s="12"/>
      <c r="Q56" s="12"/>
      <c r="R56" s="12"/>
      <c r="S56" s="12"/>
      <c r="T56" s="12"/>
      <c r="U56" s="12"/>
      <c r="V56" s="12"/>
    </row>
    <row r="57" spans="2:22" x14ac:dyDescent="0.3">
      <c r="B57" s="12"/>
      <c r="C57" s="12"/>
      <c r="D57" s="12"/>
      <c r="E57" s="12"/>
      <c r="F57" s="12"/>
      <c r="G57" s="12"/>
      <c r="H57" s="12"/>
      <c r="I57" s="12"/>
      <c r="J57" s="12"/>
      <c r="K57" s="12"/>
      <c r="L57" s="12"/>
      <c r="M57" s="12"/>
      <c r="N57" s="12"/>
      <c r="O57" s="12"/>
      <c r="P57" s="12"/>
      <c r="Q57" s="12"/>
      <c r="R57" s="12"/>
      <c r="S57" s="12"/>
      <c r="T57" s="12"/>
      <c r="U57" s="12"/>
      <c r="V57" s="12"/>
    </row>
    <row r="58" spans="2:22" x14ac:dyDescent="0.3">
      <c r="B58" s="12"/>
      <c r="C58" s="12"/>
      <c r="D58" s="12"/>
      <c r="E58" s="12"/>
      <c r="F58" s="12"/>
      <c r="G58" s="12"/>
      <c r="H58" s="12"/>
      <c r="I58" s="12"/>
      <c r="J58" s="12"/>
      <c r="K58" s="12"/>
      <c r="L58" s="12"/>
      <c r="M58" s="12"/>
      <c r="N58" s="12"/>
      <c r="O58" s="12"/>
      <c r="P58" s="12"/>
      <c r="Q58" s="12"/>
      <c r="R58" s="12"/>
      <c r="S58" s="12"/>
      <c r="T58" s="12"/>
      <c r="U58" s="12"/>
      <c r="V58" s="12"/>
    </row>
    <row r="59" spans="2:22" x14ac:dyDescent="0.3">
      <c r="B59" s="12"/>
      <c r="C59" s="12"/>
      <c r="D59" s="12"/>
      <c r="E59" s="12"/>
      <c r="F59" s="12"/>
      <c r="G59" s="12"/>
      <c r="H59" s="12"/>
      <c r="I59" s="12"/>
      <c r="J59" s="12"/>
      <c r="K59" s="12"/>
      <c r="L59" s="12"/>
      <c r="M59" s="12"/>
      <c r="N59" s="12"/>
      <c r="O59" s="12"/>
      <c r="P59" s="12"/>
      <c r="Q59" s="12"/>
      <c r="R59" s="12"/>
      <c r="S59" s="12"/>
      <c r="T59" s="12"/>
      <c r="U59" s="12"/>
      <c r="V59" s="12"/>
    </row>
    <row r="60" spans="2:22" x14ac:dyDescent="0.3">
      <c r="B60" s="12"/>
      <c r="C60" s="12"/>
      <c r="D60" s="12"/>
      <c r="E60" s="12"/>
      <c r="F60" s="12"/>
      <c r="G60" s="12"/>
      <c r="H60" s="12"/>
      <c r="I60" s="12"/>
      <c r="J60" s="12"/>
      <c r="K60" s="12"/>
      <c r="L60" s="12"/>
      <c r="M60" s="12"/>
      <c r="N60" s="12"/>
      <c r="O60" s="12"/>
      <c r="P60" s="12"/>
      <c r="Q60" s="12"/>
      <c r="R60" s="12"/>
      <c r="S60" s="12"/>
      <c r="T60" s="12"/>
      <c r="U60" s="12"/>
      <c r="V60" s="12"/>
    </row>
    <row r="61" spans="2:22" x14ac:dyDescent="0.3">
      <c r="B61" s="12"/>
      <c r="C61" s="12"/>
      <c r="D61" s="12"/>
      <c r="E61" s="12"/>
      <c r="F61" s="12"/>
      <c r="G61" s="12"/>
      <c r="H61" s="12"/>
      <c r="I61" s="12"/>
      <c r="J61" s="12"/>
      <c r="K61" s="12"/>
      <c r="L61" s="12"/>
      <c r="M61" s="12"/>
      <c r="N61" s="12"/>
      <c r="O61" s="12"/>
      <c r="P61" s="12"/>
      <c r="Q61" s="12"/>
      <c r="R61" s="12"/>
      <c r="S61" s="12"/>
      <c r="T61" s="12"/>
      <c r="U61" s="12"/>
      <c r="V61" s="12"/>
    </row>
    <row r="62" spans="2:22" x14ac:dyDescent="0.3">
      <c r="B62" s="12"/>
      <c r="C62" s="12"/>
      <c r="D62" s="12"/>
      <c r="E62" s="12"/>
      <c r="F62" s="12"/>
      <c r="G62" s="12"/>
      <c r="H62" s="12"/>
      <c r="I62" s="12"/>
      <c r="J62" s="12"/>
      <c r="K62" s="12"/>
      <c r="L62" s="12"/>
      <c r="M62" s="12"/>
      <c r="N62" s="12"/>
      <c r="O62" s="12"/>
      <c r="P62" s="12"/>
      <c r="Q62" s="12"/>
      <c r="R62" s="12"/>
      <c r="S62" s="12"/>
      <c r="T62" s="12"/>
      <c r="U62" s="12"/>
      <c r="V62" s="12"/>
    </row>
    <row r="63" spans="2:22" x14ac:dyDescent="0.3">
      <c r="B63" s="12"/>
      <c r="C63" s="12"/>
      <c r="D63" s="12"/>
      <c r="E63" s="12"/>
      <c r="F63" s="12"/>
      <c r="G63" s="12"/>
      <c r="H63" s="12"/>
      <c r="I63" s="12"/>
      <c r="J63" s="12"/>
      <c r="K63" s="12"/>
      <c r="L63" s="12"/>
      <c r="M63" s="12"/>
      <c r="N63" s="12"/>
      <c r="O63" s="12"/>
      <c r="P63" s="12"/>
      <c r="Q63" s="12"/>
      <c r="R63" s="12"/>
      <c r="S63" s="12"/>
      <c r="T63" s="12"/>
      <c r="U63" s="12"/>
      <c r="V63" s="12"/>
    </row>
    <row r="64" spans="2:22" x14ac:dyDescent="0.3">
      <c r="B64" s="12"/>
      <c r="C64" s="12"/>
      <c r="D64" s="12"/>
      <c r="E64" s="12"/>
      <c r="F64" s="12"/>
      <c r="G64" s="12"/>
      <c r="H64" s="12"/>
      <c r="I64" s="12"/>
      <c r="J64" s="12"/>
      <c r="K64" s="12"/>
      <c r="L64" s="12"/>
      <c r="M64" s="12"/>
      <c r="N64" s="12"/>
      <c r="O64" s="12"/>
      <c r="P64" s="12"/>
      <c r="Q64" s="12"/>
      <c r="R64" s="12"/>
      <c r="S64" s="12"/>
      <c r="T64" s="12"/>
      <c r="U64" s="12"/>
      <c r="V64" s="12"/>
    </row>
    <row r="65" spans="2:22" x14ac:dyDescent="0.3">
      <c r="B65" s="12"/>
      <c r="C65" s="12"/>
      <c r="D65" s="12"/>
      <c r="E65" s="12"/>
      <c r="F65" s="12"/>
      <c r="G65" s="12"/>
      <c r="H65" s="12"/>
      <c r="I65" s="12"/>
      <c r="J65" s="12"/>
      <c r="K65" s="12"/>
      <c r="L65" s="12"/>
      <c r="M65" s="12"/>
      <c r="N65" s="12"/>
      <c r="O65" s="12"/>
      <c r="P65" s="12"/>
      <c r="Q65" s="12"/>
      <c r="R65" s="12"/>
      <c r="S65" s="12"/>
      <c r="T65" s="12"/>
      <c r="U65" s="12"/>
      <c r="V65" s="12"/>
    </row>
    <row r="66" spans="2:22" x14ac:dyDescent="0.3">
      <c r="B66" s="12"/>
      <c r="C66" s="12"/>
      <c r="D66" s="12"/>
      <c r="E66" s="12"/>
      <c r="F66" s="12"/>
      <c r="G66" s="12"/>
      <c r="H66" s="12"/>
      <c r="I66" s="12"/>
      <c r="J66" s="12"/>
      <c r="K66" s="12"/>
      <c r="L66" s="12"/>
      <c r="M66" s="12"/>
      <c r="N66" s="12"/>
      <c r="O66" s="12"/>
      <c r="P66" s="12"/>
      <c r="Q66" s="12"/>
      <c r="R66" s="12"/>
      <c r="S66" s="12"/>
      <c r="T66" s="12"/>
      <c r="U66" s="12"/>
      <c r="V66" s="12"/>
    </row>
    <row r="67" spans="2:22" x14ac:dyDescent="0.3">
      <c r="B67" s="12"/>
      <c r="C67" s="12"/>
      <c r="D67" s="12"/>
      <c r="E67" s="12"/>
      <c r="F67" s="12"/>
      <c r="G67" s="12"/>
      <c r="H67" s="12"/>
      <c r="I67" s="12"/>
      <c r="J67" s="12"/>
      <c r="K67" s="12"/>
      <c r="L67" s="12"/>
      <c r="M67" s="12"/>
      <c r="N67" s="12"/>
      <c r="O67" s="12"/>
      <c r="P67" s="12"/>
      <c r="Q67" s="12"/>
      <c r="R67" s="12"/>
      <c r="S67" s="12"/>
      <c r="T67" s="12"/>
      <c r="U67" s="12"/>
      <c r="V67" s="12"/>
    </row>
    <row r="68" spans="2:22" x14ac:dyDescent="0.3">
      <c r="B68" s="12"/>
      <c r="C68" s="12"/>
      <c r="D68" s="12"/>
      <c r="E68" s="12"/>
      <c r="F68" s="12"/>
      <c r="G68" s="12"/>
      <c r="H68" s="12"/>
      <c r="I68" s="12"/>
      <c r="J68" s="12"/>
      <c r="K68" s="12"/>
      <c r="L68" s="12"/>
      <c r="M68" s="12"/>
      <c r="N68" s="12"/>
      <c r="O68" s="12"/>
      <c r="P68" s="12"/>
      <c r="Q68" s="12"/>
      <c r="R68" s="12"/>
      <c r="S68" s="12"/>
      <c r="T68" s="12"/>
      <c r="U68" s="12"/>
      <c r="V68" s="12"/>
    </row>
    <row r="69" spans="2:22" x14ac:dyDescent="0.3">
      <c r="B69" s="12"/>
      <c r="C69" s="12"/>
      <c r="D69" s="12"/>
      <c r="E69" s="12"/>
      <c r="F69" s="12"/>
      <c r="G69" s="12"/>
      <c r="H69" s="12"/>
      <c r="I69" s="12"/>
      <c r="J69" s="12"/>
      <c r="K69" s="12"/>
      <c r="L69" s="12"/>
      <c r="M69" s="12"/>
      <c r="N69" s="12"/>
      <c r="O69" s="12"/>
      <c r="P69" s="12"/>
      <c r="Q69" s="12"/>
      <c r="R69" s="12"/>
      <c r="S69" s="12"/>
      <c r="T69" s="12"/>
      <c r="U69" s="12"/>
      <c r="V69" s="12"/>
    </row>
    <row r="70" spans="2:22" x14ac:dyDescent="0.3">
      <c r="B70" s="12"/>
      <c r="C70" s="12"/>
      <c r="D70" s="12"/>
      <c r="E70" s="12"/>
      <c r="F70" s="12"/>
      <c r="G70" s="12"/>
      <c r="H70" s="12"/>
      <c r="I70" s="12"/>
      <c r="J70" s="12"/>
      <c r="K70" s="12"/>
      <c r="L70" s="12"/>
      <c r="M70" s="12"/>
      <c r="N70" s="12"/>
      <c r="O70" s="12"/>
      <c r="P70" s="12"/>
      <c r="Q70" s="12"/>
      <c r="R70" s="12"/>
      <c r="S70" s="12"/>
      <c r="T70" s="12"/>
      <c r="U70" s="12"/>
      <c r="V70" s="12"/>
    </row>
    <row r="71" spans="2:22" x14ac:dyDescent="0.3">
      <c r="B71" s="12"/>
      <c r="C71" s="12"/>
      <c r="D71" s="12"/>
      <c r="E71" s="12"/>
      <c r="F71" s="12"/>
      <c r="G71" s="12"/>
      <c r="H71" s="12"/>
      <c r="I71" s="12"/>
      <c r="J71" s="12"/>
      <c r="K71" s="12"/>
      <c r="L71" s="12"/>
      <c r="M71" s="12"/>
      <c r="N71" s="12"/>
      <c r="O71" s="12"/>
      <c r="P71" s="12"/>
      <c r="Q71" s="12"/>
      <c r="R71" s="12"/>
      <c r="S71" s="12"/>
      <c r="T71" s="12"/>
      <c r="U71" s="12"/>
      <c r="V71" s="12"/>
    </row>
    <row r="72" spans="2:22" x14ac:dyDescent="0.3">
      <c r="B72" s="12"/>
      <c r="C72" s="12"/>
      <c r="D72" s="12"/>
      <c r="E72" s="12"/>
      <c r="F72" s="12"/>
      <c r="G72" s="12"/>
      <c r="H72" s="12"/>
      <c r="I72" s="12"/>
      <c r="J72" s="12"/>
      <c r="K72" s="12"/>
      <c r="L72" s="12"/>
      <c r="M72" s="12"/>
      <c r="N72" s="12"/>
      <c r="O72" s="12"/>
      <c r="P72" s="12"/>
      <c r="Q72" s="12"/>
      <c r="R72" s="12"/>
      <c r="S72" s="12"/>
      <c r="T72" s="12"/>
      <c r="U72" s="12"/>
      <c r="V72" s="12"/>
    </row>
    <row r="73" spans="2:22" x14ac:dyDescent="0.3">
      <c r="B73" s="12"/>
      <c r="C73" s="12"/>
      <c r="D73" s="12"/>
      <c r="E73" s="12"/>
      <c r="F73" s="12"/>
      <c r="G73" s="12"/>
      <c r="H73" s="12"/>
      <c r="I73" s="12"/>
      <c r="J73" s="12"/>
      <c r="K73" s="12"/>
      <c r="L73" s="12"/>
      <c r="M73" s="12"/>
      <c r="N73" s="12"/>
      <c r="O73" s="12"/>
      <c r="P73" s="12"/>
      <c r="Q73" s="12"/>
      <c r="R73" s="12"/>
      <c r="S73" s="12"/>
      <c r="T73" s="12"/>
      <c r="U73" s="12"/>
      <c r="V73" s="12"/>
    </row>
    <row r="74" spans="2:22" x14ac:dyDescent="0.3">
      <c r="B74" s="12"/>
      <c r="C74" s="12"/>
      <c r="D74" s="12"/>
      <c r="E74" s="12"/>
      <c r="F74" s="12"/>
      <c r="G74" s="12"/>
      <c r="H74" s="12"/>
      <c r="I74" s="12"/>
      <c r="J74" s="12"/>
      <c r="K74" s="12"/>
      <c r="L74" s="12"/>
      <c r="M74" s="12"/>
      <c r="N74" s="12"/>
      <c r="O74" s="12"/>
      <c r="P74" s="12"/>
      <c r="Q74" s="12"/>
      <c r="R74" s="12"/>
      <c r="S74" s="12"/>
      <c r="T74" s="12"/>
      <c r="U74" s="12"/>
      <c r="V74" s="12"/>
    </row>
    <row r="75" spans="2:22" x14ac:dyDescent="0.3">
      <c r="B75" s="12"/>
      <c r="C75" s="12"/>
      <c r="D75" s="12"/>
      <c r="E75" s="12"/>
      <c r="F75" s="12"/>
      <c r="G75" s="12"/>
      <c r="H75" s="12"/>
      <c r="I75" s="12"/>
      <c r="J75" s="12"/>
      <c r="K75" s="12"/>
      <c r="L75" s="12"/>
      <c r="M75" s="12"/>
      <c r="N75" s="12"/>
      <c r="O75" s="12"/>
      <c r="P75" s="12"/>
      <c r="Q75" s="12"/>
      <c r="R75" s="12"/>
      <c r="S75" s="12"/>
      <c r="T75" s="12"/>
      <c r="U75" s="12"/>
      <c r="V75" s="12"/>
    </row>
    <row r="76" spans="2:22" x14ac:dyDescent="0.3">
      <c r="B76" s="12"/>
      <c r="C76" s="12"/>
      <c r="D76" s="12"/>
      <c r="E76" s="12"/>
      <c r="F76" s="12"/>
      <c r="G76" s="12"/>
      <c r="H76" s="12"/>
      <c r="I76" s="12"/>
      <c r="J76" s="12"/>
      <c r="K76" s="12"/>
      <c r="L76" s="12"/>
      <c r="M76" s="12"/>
      <c r="N76" s="12"/>
      <c r="O76" s="12"/>
      <c r="P76" s="12"/>
      <c r="Q76" s="12"/>
      <c r="R76" s="12"/>
      <c r="S76" s="12"/>
      <c r="T76" s="12"/>
      <c r="U76" s="12"/>
      <c r="V76" s="12"/>
    </row>
    <row r="77" spans="2:22" x14ac:dyDescent="0.3">
      <c r="B77" s="12"/>
      <c r="C77" s="12"/>
      <c r="D77" s="12"/>
      <c r="E77" s="12"/>
      <c r="F77" s="12"/>
      <c r="G77" s="12"/>
      <c r="H77" s="12"/>
      <c r="I77" s="12"/>
      <c r="J77" s="12"/>
      <c r="K77" s="12"/>
      <c r="L77" s="12"/>
      <c r="M77" s="12"/>
      <c r="N77" s="12"/>
      <c r="O77" s="12"/>
      <c r="P77" s="12"/>
      <c r="Q77" s="12"/>
      <c r="R77" s="12"/>
      <c r="S77" s="12"/>
      <c r="T77" s="12"/>
      <c r="U77" s="12"/>
      <c r="V77" s="12"/>
    </row>
    <row r="78" spans="2:22" x14ac:dyDescent="0.3">
      <c r="B78" s="12"/>
      <c r="C78" s="12"/>
      <c r="D78" s="12"/>
      <c r="E78" s="12"/>
      <c r="F78" s="12"/>
      <c r="G78" s="12"/>
      <c r="H78" s="12"/>
      <c r="I78" s="12"/>
      <c r="J78" s="12"/>
      <c r="K78" s="12"/>
      <c r="L78" s="12"/>
      <c r="M78" s="12"/>
      <c r="N78" s="12"/>
      <c r="O78" s="12"/>
      <c r="P78" s="12"/>
      <c r="Q78" s="12"/>
      <c r="R78" s="12"/>
      <c r="S78" s="12"/>
      <c r="T78" s="12"/>
      <c r="U78" s="12"/>
      <c r="V78" s="12"/>
    </row>
    <row r="79" spans="2:22" x14ac:dyDescent="0.3">
      <c r="B79" s="12"/>
      <c r="C79" s="12"/>
      <c r="D79" s="12"/>
      <c r="E79" s="12"/>
      <c r="F79" s="12"/>
      <c r="G79" s="12"/>
      <c r="H79" s="12"/>
      <c r="I79" s="12"/>
      <c r="J79" s="12"/>
      <c r="K79" s="12"/>
      <c r="L79" s="12"/>
      <c r="M79" s="12"/>
      <c r="N79" s="12"/>
      <c r="O79" s="12"/>
      <c r="P79" s="12"/>
      <c r="Q79" s="12"/>
      <c r="R79" s="12"/>
      <c r="S79" s="12"/>
      <c r="T79" s="12"/>
      <c r="U79" s="12"/>
      <c r="V79" s="12"/>
    </row>
    <row r="80" spans="2:22" x14ac:dyDescent="0.3">
      <c r="B80" s="12"/>
      <c r="C80" s="12"/>
      <c r="D80" s="12"/>
      <c r="E80" s="12"/>
      <c r="F80" s="12"/>
      <c r="G80" s="12"/>
      <c r="H80" s="12"/>
      <c r="I80" s="12"/>
      <c r="J80" s="12"/>
      <c r="K80" s="12"/>
      <c r="L80" s="12"/>
      <c r="M80" s="12"/>
      <c r="N80" s="12"/>
      <c r="O80" s="12"/>
      <c r="P80" s="12"/>
      <c r="Q80" s="12"/>
      <c r="R80" s="12"/>
      <c r="S80" s="12"/>
      <c r="T80" s="12"/>
      <c r="U80" s="12"/>
      <c r="V80" s="12"/>
    </row>
    <row r="81" spans="2:22" x14ac:dyDescent="0.3">
      <c r="B81" s="12"/>
      <c r="C81" s="12"/>
      <c r="D81" s="12"/>
      <c r="E81" s="12"/>
      <c r="F81" s="12"/>
      <c r="G81" s="12"/>
      <c r="H81" s="12"/>
      <c r="I81" s="12"/>
      <c r="J81" s="12"/>
      <c r="K81" s="12"/>
      <c r="L81" s="12"/>
      <c r="M81" s="12"/>
      <c r="N81" s="12"/>
      <c r="O81" s="12"/>
      <c r="P81" s="12"/>
      <c r="Q81" s="12"/>
      <c r="R81" s="12"/>
      <c r="S81" s="12"/>
      <c r="T81" s="12"/>
      <c r="U81" s="12"/>
      <c r="V81" s="12"/>
    </row>
    <row r="82" spans="2:22" x14ac:dyDescent="0.3">
      <c r="B82" s="12"/>
      <c r="C82" s="12"/>
      <c r="D82" s="12"/>
      <c r="E82" s="12"/>
      <c r="F82" s="12"/>
      <c r="G82" s="12"/>
      <c r="H82" s="12"/>
      <c r="I82" s="12"/>
      <c r="J82" s="12"/>
      <c r="K82" s="12"/>
      <c r="L82" s="12"/>
      <c r="M82" s="12"/>
      <c r="N82" s="12"/>
      <c r="O82" s="12"/>
      <c r="P82" s="12"/>
      <c r="Q82" s="12"/>
      <c r="R82" s="12"/>
      <c r="S82" s="12"/>
      <c r="T82" s="12"/>
      <c r="U82" s="12"/>
      <c r="V82" s="12"/>
    </row>
    <row r="83" spans="2:22" x14ac:dyDescent="0.3">
      <c r="B83" s="12"/>
      <c r="C83" s="12"/>
      <c r="D83" s="12"/>
      <c r="E83" s="12"/>
      <c r="F83" s="12"/>
      <c r="G83" s="12"/>
      <c r="H83" s="12"/>
      <c r="I83" s="12"/>
      <c r="J83" s="12"/>
      <c r="K83" s="12"/>
      <c r="L83" s="12"/>
      <c r="M83" s="12"/>
      <c r="N83" s="12"/>
      <c r="O83" s="12"/>
      <c r="P83" s="12"/>
      <c r="Q83" s="12"/>
      <c r="R83" s="12"/>
      <c r="S83" s="12"/>
      <c r="T83" s="12"/>
      <c r="U83" s="12"/>
      <c r="V83" s="12"/>
    </row>
    <row r="84" spans="2:22" x14ac:dyDescent="0.3">
      <c r="B84" s="12"/>
      <c r="C84" s="12"/>
      <c r="D84" s="12"/>
      <c r="E84" s="12"/>
      <c r="F84" s="12"/>
      <c r="G84" s="12"/>
      <c r="H84" s="12"/>
      <c r="I84" s="12"/>
      <c r="J84" s="12"/>
      <c r="K84" s="12"/>
      <c r="L84" s="12"/>
      <c r="M84" s="12"/>
      <c r="N84" s="12"/>
      <c r="O84" s="12"/>
      <c r="P84" s="12"/>
      <c r="Q84" s="12"/>
      <c r="R84" s="12"/>
      <c r="S84" s="12"/>
      <c r="T84" s="12"/>
      <c r="U84" s="12"/>
      <c r="V84" s="12"/>
    </row>
    <row r="85" spans="2:22" x14ac:dyDescent="0.3">
      <c r="B85" s="12"/>
      <c r="C85" s="12"/>
      <c r="D85" s="12"/>
      <c r="E85" s="12"/>
      <c r="F85" s="12"/>
      <c r="G85" s="12"/>
      <c r="H85" s="12"/>
      <c r="I85" s="12"/>
      <c r="J85" s="12"/>
      <c r="K85" s="12"/>
      <c r="L85" s="12"/>
      <c r="M85" s="12"/>
      <c r="N85" s="12"/>
      <c r="O85" s="12"/>
      <c r="P85" s="12"/>
      <c r="Q85" s="12"/>
      <c r="R85" s="12"/>
      <c r="S85" s="12"/>
      <c r="T85" s="12"/>
      <c r="U85" s="12"/>
      <c r="V85" s="12"/>
    </row>
    <row r="86" spans="2:22" x14ac:dyDescent="0.3">
      <c r="B86" s="12"/>
      <c r="C86" s="12"/>
      <c r="D86" s="12"/>
      <c r="E86" s="12"/>
      <c r="F86" s="12"/>
      <c r="G86" s="12"/>
      <c r="H86" s="12"/>
      <c r="I86" s="12"/>
      <c r="J86" s="12"/>
      <c r="K86" s="12"/>
      <c r="L86" s="12"/>
      <c r="M86" s="12"/>
      <c r="N86" s="12"/>
      <c r="O86" s="12"/>
      <c r="P86" s="12"/>
      <c r="Q86" s="12"/>
      <c r="R86" s="12"/>
      <c r="S86" s="12"/>
      <c r="T86" s="12"/>
      <c r="U86" s="12"/>
      <c r="V86" s="12"/>
    </row>
    <row r="87" spans="2:22" x14ac:dyDescent="0.3">
      <c r="B87" s="12"/>
      <c r="C87" s="12"/>
      <c r="D87" s="12"/>
      <c r="E87" s="12"/>
      <c r="F87" s="12"/>
      <c r="G87" s="12"/>
      <c r="H87" s="12"/>
      <c r="I87" s="12"/>
      <c r="J87" s="12"/>
      <c r="K87" s="12"/>
      <c r="L87" s="12"/>
      <c r="M87" s="12"/>
      <c r="N87" s="12"/>
      <c r="O87" s="12"/>
      <c r="P87" s="12"/>
      <c r="Q87" s="12"/>
      <c r="R87" s="12"/>
      <c r="S87" s="12"/>
      <c r="T87" s="12"/>
      <c r="U87" s="12"/>
      <c r="V87" s="12"/>
    </row>
    <row r="88" spans="2:22" x14ac:dyDescent="0.3">
      <c r="B88" s="12"/>
      <c r="C88" s="12"/>
      <c r="D88" s="12"/>
      <c r="E88" s="12"/>
      <c r="F88" s="12"/>
      <c r="G88" s="12"/>
      <c r="H88" s="12"/>
      <c r="I88" s="12"/>
      <c r="J88" s="12"/>
      <c r="K88" s="12"/>
      <c r="L88" s="12"/>
      <c r="M88" s="12"/>
      <c r="N88" s="12"/>
      <c r="O88" s="12"/>
      <c r="P88" s="12"/>
      <c r="Q88" s="12"/>
      <c r="R88" s="12"/>
      <c r="S88" s="12"/>
      <c r="T88" s="12"/>
      <c r="U88" s="12"/>
      <c r="V88" s="12"/>
    </row>
    <row r="89" spans="2:22" x14ac:dyDescent="0.3">
      <c r="B89" s="12"/>
      <c r="C89" s="12"/>
      <c r="D89" s="12"/>
      <c r="E89" s="12"/>
      <c r="F89" s="12"/>
      <c r="G89" s="12"/>
      <c r="H89" s="12"/>
      <c r="I89" s="12"/>
      <c r="J89" s="12"/>
      <c r="K89" s="12"/>
      <c r="L89" s="12"/>
      <c r="M89" s="12"/>
      <c r="N89" s="12"/>
      <c r="O89" s="12"/>
      <c r="P89" s="12"/>
      <c r="Q89" s="12"/>
      <c r="R89" s="12"/>
      <c r="S89" s="12"/>
      <c r="T89" s="12"/>
      <c r="U89" s="12"/>
      <c r="V89" s="12"/>
    </row>
    <row r="90" spans="2:22" x14ac:dyDescent="0.3">
      <c r="B90" s="12"/>
      <c r="C90" s="12"/>
      <c r="D90" s="12"/>
      <c r="E90" s="12"/>
      <c r="F90" s="12"/>
      <c r="G90" s="12"/>
      <c r="H90" s="12"/>
      <c r="I90" s="12"/>
      <c r="J90" s="12"/>
      <c r="K90" s="12"/>
      <c r="L90" s="12"/>
      <c r="M90" s="12"/>
      <c r="N90" s="12"/>
      <c r="O90" s="12"/>
      <c r="P90" s="12"/>
      <c r="Q90" s="12"/>
      <c r="R90" s="12"/>
      <c r="S90" s="12"/>
      <c r="T90" s="12"/>
      <c r="U90" s="12"/>
      <c r="V90" s="12"/>
    </row>
    <row r="91" spans="2:22" x14ac:dyDescent="0.3">
      <c r="B91" s="12"/>
      <c r="C91" s="12"/>
      <c r="D91" s="12"/>
      <c r="E91" s="12"/>
      <c r="F91" s="12"/>
      <c r="G91" s="12"/>
      <c r="H91" s="12"/>
      <c r="I91" s="12"/>
      <c r="J91" s="12"/>
      <c r="K91" s="12"/>
      <c r="L91" s="12"/>
      <c r="M91" s="12"/>
      <c r="N91" s="12"/>
      <c r="O91" s="12"/>
      <c r="P91" s="12"/>
      <c r="Q91" s="12"/>
      <c r="R91" s="12"/>
      <c r="S91" s="12"/>
      <c r="T91" s="12"/>
      <c r="U91" s="12"/>
      <c r="V91" s="12"/>
    </row>
    <row r="92" spans="2:22" x14ac:dyDescent="0.3">
      <c r="B92" s="12"/>
      <c r="C92" s="12"/>
      <c r="D92" s="12"/>
      <c r="E92" s="12"/>
      <c r="F92" s="12"/>
      <c r="G92" s="12"/>
      <c r="H92" s="12"/>
      <c r="I92" s="12"/>
      <c r="J92" s="12"/>
      <c r="K92" s="12"/>
      <c r="L92" s="12"/>
      <c r="M92" s="12"/>
      <c r="N92" s="12"/>
      <c r="O92" s="12"/>
      <c r="P92" s="12"/>
      <c r="Q92" s="12"/>
      <c r="R92" s="12"/>
      <c r="S92" s="12"/>
      <c r="T92" s="12"/>
      <c r="U92" s="12"/>
      <c r="V92" s="12"/>
    </row>
    <row r="93" spans="2:22" x14ac:dyDescent="0.3">
      <c r="B93" s="12"/>
      <c r="C93" s="12"/>
      <c r="D93" s="12"/>
      <c r="E93" s="12"/>
      <c r="F93" s="12"/>
      <c r="G93" s="12"/>
      <c r="H93" s="12"/>
      <c r="I93" s="12"/>
      <c r="J93" s="12"/>
      <c r="K93" s="12"/>
      <c r="L93" s="12"/>
      <c r="M93" s="12"/>
      <c r="N93" s="12"/>
      <c r="O93" s="12"/>
      <c r="P93" s="12"/>
      <c r="Q93" s="12"/>
      <c r="R93" s="12"/>
      <c r="S93" s="12"/>
      <c r="T93" s="12"/>
      <c r="U93" s="12"/>
      <c r="V93" s="12"/>
    </row>
    <row r="94" spans="2:22" x14ac:dyDescent="0.3">
      <c r="B94" s="12"/>
      <c r="C94" s="12"/>
      <c r="D94" s="12"/>
      <c r="E94" s="12"/>
      <c r="F94" s="12"/>
      <c r="G94" s="12"/>
      <c r="H94" s="12"/>
      <c r="I94" s="12"/>
      <c r="J94" s="12"/>
      <c r="K94" s="12"/>
      <c r="L94" s="12"/>
      <c r="M94" s="12"/>
      <c r="N94" s="12"/>
      <c r="O94" s="12"/>
      <c r="P94" s="12"/>
      <c r="Q94" s="12"/>
      <c r="R94" s="12"/>
      <c r="S94" s="12"/>
      <c r="T94" s="12"/>
      <c r="U94" s="12"/>
      <c r="V94" s="12"/>
    </row>
    <row r="95" spans="2:22" x14ac:dyDescent="0.3">
      <c r="B95" s="12"/>
      <c r="C95" s="12"/>
      <c r="D95" s="12"/>
      <c r="E95" s="12"/>
      <c r="F95" s="12"/>
      <c r="G95" s="12"/>
      <c r="H95" s="12"/>
      <c r="I95" s="12"/>
      <c r="J95" s="12"/>
      <c r="K95" s="12"/>
      <c r="L95" s="12"/>
      <c r="M95" s="12"/>
      <c r="N95" s="12"/>
      <c r="O95" s="12"/>
      <c r="P95" s="12"/>
      <c r="Q95" s="12"/>
      <c r="R95" s="12"/>
      <c r="S95" s="12"/>
      <c r="T95" s="12"/>
      <c r="U95" s="12"/>
      <c r="V95" s="12"/>
    </row>
    <row r="96" spans="2:22" x14ac:dyDescent="0.3">
      <c r="B96" s="12"/>
      <c r="C96" s="12"/>
      <c r="D96" s="12"/>
      <c r="E96" s="12"/>
      <c r="F96" s="12"/>
      <c r="G96" s="12"/>
      <c r="H96" s="12"/>
      <c r="I96" s="12"/>
      <c r="J96" s="12"/>
      <c r="K96" s="12"/>
      <c r="L96" s="12"/>
      <c r="M96" s="12"/>
      <c r="N96" s="12"/>
      <c r="O96" s="12"/>
      <c r="P96" s="12"/>
      <c r="Q96" s="12"/>
      <c r="R96" s="12"/>
      <c r="S96" s="12"/>
      <c r="T96" s="12"/>
      <c r="U96" s="12"/>
      <c r="V96" s="12"/>
    </row>
    <row r="97" spans="2:22" x14ac:dyDescent="0.3">
      <c r="B97" s="12"/>
      <c r="C97" s="12"/>
      <c r="D97" s="12"/>
      <c r="E97" s="12"/>
      <c r="F97" s="12"/>
      <c r="G97" s="12"/>
      <c r="H97" s="12"/>
      <c r="I97" s="12"/>
      <c r="J97" s="12"/>
      <c r="K97" s="12"/>
      <c r="L97" s="12"/>
      <c r="M97" s="12"/>
      <c r="N97" s="12"/>
      <c r="O97" s="12"/>
      <c r="P97" s="12"/>
      <c r="Q97" s="12"/>
      <c r="R97" s="12"/>
      <c r="S97" s="12"/>
      <c r="T97" s="12"/>
      <c r="U97" s="12"/>
      <c r="V97" s="12"/>
    </row>
    <row r="98" spans="2:22" x14ac:dyDescent="0.3">
      <c r="B98" s="12"/>
      <c r="C98" s="12"/>
      <c r="D98" s="12"/>
      <c r="E98" s="12"/>
      <c r="F98" s="12"/>
      <c r="G98" s="12"/>
      <c r="H98" s="12"/>
      <c r="I98" s="12"/>
      <c r="J98" s="12"/>
      <c r="K98" s="12"/>
      <c r="L98" s="12"/>
      <c r="M98" s="12"/>
      <c r="N98" s="12"/>
      <c r="O98" s="12"/>
      <c r="P98" s="12"/>
      <c r="Q98" s="12"/>
      <c r="R98" s="12"/>
      <c r="S98" s="12"/>
      <c r="T98" s="12"/>
      <c r="U98" s="12"/>
      <c r="V98" s="12"/>
    </row>
    <row r="99" spans="2:22" x14ac:dyDescent="0.3">
      <c r="B99" s="12"/>
      <c r="C99" s="12"/>
      <c r="D99" s="12"/>
      <c r="E99" s="12"/>
      <c r="F99" s="12"/>
      <c r="G99" s="12"/>
      <c r="H99" s="12"/>
      <c r="I99" s="12"/>
      <c r="J99" s="12"/>
      <c r="K99" s="12"/>
      <c r="L99" s="12"/>
      <c r="M99" s="12"/>
      <c r="N99" s="12"/>
      <c r="O99" s="12"/>
      <c r="P99" s="12"/>
      <c r="Q99" s="12"/>
      <c r="R99" s="12"/>
      <c r="S99" s="12"/>
      <c r="T99" s="12"/>
      <c r="U99" s="12"/>
      <c r="V99" s="12"/>
    </row>
    <row r="100" spans="2:22" x14ac:dyDescent="0.3">
      <c r="B100" s="12"/>
      <c r="C100" s="12"/>
      <c r="D100" s="12"/>
      <c r="E100" s="12"/>
      <c r="F100" s="12"/>
      <c r="G100" s="12"/>
      <c r="H100" s="12"/>
      <c r="I100" s="12"/>
      <c r="J100" s="12"/>
      <c r="K100" s="12"/>
      <c r="L100" s="12"/>
      <c r="M100" s="12"/>
      <c r="N100" s="12"/>
      <c r="O100" s="12"/>
      <c r="P100" s="12"/>
      <c r="Q100" s="12"/>
      <c r="R100" s="12"/>
      <c r="S100" s="12"/>
      <c r="T100" s="12"/>
      <c r="U100" s="12"/>
      <c r="V100" s="12"/>
    </row>
    <row r="101" spans="2:22" x14ac:dyDescent="0.3">
      <c r="B101" s="12"/>
      <c r="C101" s="12"/>
      <c r="D101" s="12"/>
      <c r="E101" s="12"/>
      <c r="F101" s="12"/>
      <c r="G101" s="12"/>
      <c r="H101" s="12"/>
      <c r="I101" s="12"/>
      <c r="J101" s="12"/>
      <c r="K101" s="12"/>
      <c r="L101" s="12"/>
      <c r="M101" s="12"/>
      <c r="N101" s="12"/>
      <c r="O101" s="12"/>
      <c r="P101" s="12"/>
      <c r="Q101" s="12"/>
      <c r="R101" s="12"/>
      <c r="S101" s="12"/>
      <c r="T101" s="12"/>
      <c r="U101" s="12"/>
      <c r="V101" s="12"/>
    </row>
    <row r="102" spans="2:22" x14ac:dyDescent="0.3">
      <c r="B102" s="12"/>
      <c r="C102" s="12"/>
      <c r="D102" s="12"/>
      <c r="E102" s="12"/>
      <c r="F102" s="12"/>
      <c r="G102" s="12"/>
      <c r="H102" s="12"/>
      <c r="I102" s="12"/>
      <c r="J102" s="12"/>
      <c r="K102" s="12"/>
      <c r="L102" s="12"/>
      <c r="M102" s="12"/>
      <c r="N102" s="12"/>
      <c r="O102" s="12"/>
      <c r="P102" s="12"/>
      <c r="Q102" s="12"/>
      <c r="R102" s="12"/>
      <c r="S102" s="12"/>
      <c r="T102" s="12"/>
      <c r="U102" s="12"/>
      <c r="V102" s="12"/>
    </row>
    <row r="103" spans="2:22" x14ac:dyDescent="0.3">
      <c r="B103" s="12"/>
      <c r="C103" s="12"/>
      <c r="D103" s="12"/>
      <c r="E103" s="12"/>
      <c r="F103" s="12"/>
      <c r="G103" s="12"/>
      <c r="H103" s="12"/>
      <c r="I103" s="12"/>
      <c r="J103" s="12"/>
      <c r="K103" s="12"/>
      <c r="L103" s="12"/>
      <c r="M103" s="12"/>
      <c r="N103" s="12"/>
      <c r="O103" s="12"/>
      <c r="P103" s="12"/>
      <c r="Q103" s="12"/>
      <c r="R103" s="12"/>
      <c r="S103" s="12"/>
      <c r="T103" s="12"/>
      <c r="U103" s="12"/>
      <c r="V103" s="12"/>
    </row>
    <row r="104" spans="2:22" x14ac:dyDescent="0.3">
      <c r="B104" s="12"/>
      <c r="C104" s="12"/>
      <c r="D104" s="12"/>
      <c r="E104" s="12"/>
      <c r="F104" s="12"/>
      <c r="G104" s="12"/>
      <c r="H104" s="12"/>
      <c r="I104" s="12"/>
      <c r="J104" s="12"/>
      <c r="K104" s="12"/>
      <c r="L104" s="12"/>
      <c r="M104" s="12"/>
      <c r="N104" s="12"/>
      <c r="O104" s="12"/>
      <c r="P104" s="12"/>
      <c r="Q104" s="12"/>
      <c r="R104" s="12"/>
      <c r="S104" s="12"/>
      <c r="T104" s="12"/>
      <c r="U104" s="12"/>
      <c r="V104" s="12"/>
    </row>
    <row r="105" spans="2:22" x14ac:dyDescent="0.3">
      <c r="B105" s="12"/>
      <c r="C105" s="12"/>
      <c r="D105" s="12"/>
      <c r="E105" s="12"/>
      <c r="F105" s="12"/>
      <c r="G105" s="12"/>
      <c r="H105" s="12"/>
      <c r="I105" s="12"/>
      <c r="J105" s="12"/>
      <c r="K105" s="12"/>
      <c r="L105" s="12"/>
      <c r="M105" s="12"/>
      <c r="N105" s="12"/>
      <c r="O105" s="12"/>
      <c r="P105" s="12"/>
      <c r="Q105" s="12"/>
      <c r="R105" s="12"/>
      <c r="S105" s="12"/>
      <c r="T105" s="12"/>
      <c r="U105" s="12"/>
      <c r="V105" s="12"/>
    </row>
    <row r="106" spans="2:22" x14ac:dyDescent="0.3">
      <c r="B106" s="12"/>
      <c r="C106" s="12"/>
      <c r="D106" s="12"/>
      <c r="E106" s="12"/>
      <c r="F106" s="12"/>
      <c r="G106" s="12"/>
      <c r="H106" s="12"/>
      <c r="I106" s="12"/>
      <c r="J106" s="12"/>
      <c r="K106" s="12"/>
      <c r="L106" s="12"/>
      <c r="M106" s="12"/>
      <c r="N106" s="12"/>
      <c r="O106" s="12"/>
      <c r="P106" s="12"/>
      <c r="Q106" s="12"/>
      <c r="R106" s="12"/>
      <c r="S106" s="12"/>
      <c r="T106" s="12"/>
      <c r="U106" s="12"/>
      <c r="V106" s="12"/>
    </row>
    <row r="107" spans="2:22" x14ac:dyDescent="0.3">
      <c r="B107" s="12"/>
      <c r="C107" s="12"/>
      <c r="D107" s="12"/>
      <c r="E107" s="12"/>
      <c r="F107" s="12"/>
      <c r="G107" s="12"/>
      <c r="H107" s="12"/>
      <c r="I107" s="12"/>
      <c r="J107" s="12"/>
      <c r="K107" s="12"/>
      <c r="L107" s="12"/>
      <c r="M107" s="12"/>
      <c r="N107" s="12"/>
      <c r="O107" s="12"/>
      <c r="P107" s="12"/>
      <c r="Q107" s="12"/>
      <c r="R107" s="12"/>
      <c r="S107" s="12"/>
      <c r="T107" s="12"/>
      <c r="U107" s="12"/>
      <c r="V107" s="12"/>
    </row>
    <row r="108" spans="2:22" x14ac:dyDescent="0.3">
      <c r="B108" s="12"/>
      <c r="C108" s="12"/>
      <c r="D108" s="12"/>
      <c r="E108" s="12"/>
      <c r="F108" s="12"/>
      <c r="G108" s="12"/>
      <c r="H108" s="12"/>
      <c r="I108" s="12"/>
      <c r="J108" s="12"/>
      <c r="K108" s="12"/>
      <c r="L108" s="12"/>
      <c r="M108" s="12"/>
      <c r="N108" s="12"/>
      <c r="O108" s="12"/>
      <c r="P108" s="12"/>
      <c r="Q108" s="12"/>
      <c r="R108" s="12"/>
      <c r="S108" s="12"/>
      <c r="T108" s="12"/>
      <c r="U108" s="12"/>
      <c r="V108" s="12"/>
    </row>
    <row r="109" spans="2:22" x14ac:dyDescent="0.3">
      <c r="B109" s="12"/>
      <c r="C109" s="12"/>
      <c r="D109" s="12"/>
      <c r="E109" s="12"/>
      <c r="F109" s="12"/>
      <c r="G109" s="12"/>
      <c r="H109" s="12"/>
      <c r="I109" s="12"/>
      <c r="J109" s="12"/>
      <c r="K109" s="12"/>
      <c r="L109" s="12"/>
      <c r="M109" s="12"/>
      <c r="N109" s="12"/>
      <c r="O109" s="12"/>
      <c r="P109" s="12"/>
      <c r="Q109" s="12"/>
      <c r="R109" s="12"/>
      <c r="S109" s="12"/>
      <c r="T109" s="12"/>
      <c r="U109" s="12"/>
      <c r="V109" s="12"/>
    </row>
    <row r="110" spans="2:22" x14ac:dyDescent="0.3">
      <c r="B110" s="12"/>
      <c r="C110" s="12"/>
      <c r="D110" s="12"/>
      <c r="E110" s="12"/>
      <c r="F110" s="12"/>
      <c r="G110" s="12"/>
      <c r="H110" s="12"/>
      <c r="I110" s="12"/>
      <c r="J110" s="12"/>
      <c r="K110" s="12"/>
      <c r="L110" s="12"/>
      <c r="M110" s="12"/>
      <c r="N110" s="12"/>
      <c r="O110" s="12"/>
      <c r="P110" s="12"/>
      <c r="Q110" s="12"/>
      <c r="R110" s="12"/>
      <c r="S110" s="12"/>
      <c r="T110" s="12"/>
      <c r="U110" s="12"/>
      <c r="V110" s="12"/>
    </row>
    <row r="111" spans="2:22" x14ac:dyDescent="0.3">
      <c r="B111" s="12"/>
      <c r="C111" s="12"/>
      <c r="D111" s="12"/>
      <c r="E111" s="12"/>
      <c r="F111" s="12"/>
      <c r="G111" s="12"/>
      <c r="H111" s="12"/>
      <c r="I111" s="12"/>
      <c r="J111" s="12"/>
      <c r="K111" s="12"/>
      <c r="L111" s="12"/>
      <c r="M111" s="12"/>
      <c r="N111" s="12"/>
      <c r="O111" s="12"/>
      <c r="P111" s="12"/>
      <c r="Q111" s="12"/>
      <c r="R111" s="12"/>
      <c r="S111" s="12"/>
      <c r="T111" s="12"/>
      <c r="U111" s="12"/>
      <c r="V111" s="12"/>
    </row>
    <row r="112" spans="2:22" x14ac:dyDescent="0.3">
      <c r="B112" s="12"/>
      <c r="C112" s="12"/>
      <c r="D112" s="12"/>
      <c r="E112" s="12"/>
      <c r="F112" s="12"/>
      <c r="G112" s="12"/>
      <c r="H112" s="12"/>
      <c r="I112" s="12"/>
      <c r="J112" s="12"/>
      <c r="K112" s="12"/>
      <c r="L112" s="12"/>
      <c r="M112" s="12"/>
      <c r="N112" s="12"/>
      <c r="O112" s="12"/>
      <c r="P112" s="12"/>
      <c r="Q112" s="12"/>
      <c r="R112" s="12"/>
      <c r="S112" s="12"/>
      <c r="T112" s="12"/>
      <c r="U112" s="12"/>
      <c r="V112" s="12"/>
    </row>
    <row r="113" spans="2:22" x14ac:dyDescent="0.3">
      <c r="B113" s="12"/>
      <c r="C113" s="12"/>
      <c r="D113" s="12"/>
      <c r="E113" s="12"/>
      <c r="F113" s="12"/>
      <c r="G113" s="12"/>
      <c r="H113" s="12"/>
      <c r="I113" s="12"/>
      <c r="J113" s="12"/>
      <c r="K113" s="12"/>
      <c r="L113" s="12"/>
      <c r="M113" s="12"/>
      <c r="N113" s="12"/>
      <c r="O113" s="12"/>
      <c r="P113" s="12"/>
      <c r="Q113" s="12"/>
      <c r="R113" s="12"/>
      <c r="S113" s="12"/>
      <c r="T113" s="12"/>
      <c r="U113" s="12"/>
      <c r="V113" s="12"/>
    </row>
    <row r="114" spans="2:22" x14ac:dyDescent="0.3">
      <c r="B114" s="12"/>
      <c r="C114" s="12"/>
      <c r="D114" s="12"/>
      <c r="E114" s="12"/>
      <c r="F114" s="12"/>
      <c r="G114" s="12"/>
      <c r="H114" s="12"/>
      <c r="I114" s="12"/>
      <c r="J114" s="12"/>
      <c r="K114" s="12"/>
      <c r="L114" s="12"/>
      <c r="M114" s="12"/>
      <c r="N114" s="12"/>
      <c r="O114" s="12"/>
      <c r="P114" s="12"/>
      <c r="Q114" s="12"/>
      <c r="R114" s="12"/>
      <c r="S114" s="12"/>
      <c r="T114" s="12"/>
      <c r="U114" s="12"/>
      <c r="V114" s="12"/>
    </row>
    <row r="115" spans="2:22" x14ac:dyDescent="0.3">
      <c r="B115" s="12"/>
      <c r="C115" s="12"/>
      <c r="D115" s="12"/>
      <c r="E115" s="12"/>
      <c r="F115" s="12"/>
      <c r="G115" s="12"/>
      <c r="H115" s="12"/>
      <c r="I115" s="12"/>
      <c r="J115" s="12"/>
      <c r="K115" s="12"/>
      <c r="L115" s="12"/>
      <c r="M115" s="12"/>
      <c r="N115" s="12"/>
      <c r="O115" s="12"/>
      <c r="P115" s="12"/>
      <c r="Q115" s="12"/>
      <c r="R115" s="12"/>
      <c r="S115" s="12"/>
      <c r="T115" s="12"/>
      <c r="U115" s="12"/>
      <c r="V115" s="12"/>
    </row>
  </sheetData>
  <mergeCells count="6">
    <mergeCell ref="T4:V4"/>
    <mergeCell ref="B2:V2"/>
    <mergeCell ref="D4:F4"/>
    <mergeCell ref="H4:J4"/>
    <mergeCell ref="L4:N4"/>
    <mergeCell ref="P4:R4"/>
  </mergeCells>
  <pageMargins left="0.70866141732283472" right="0.70866141732283472" top="0.74803149606299213" bottom="0.74803149606299213" header="0.31496062992125984" footer="0.31496062992125984"/>
  <pageSetup paperSize="8" scale="80" orientation="landscape" r:id="rId1"/>
  <headerFooter>
    <oddFooter>&amp;L_x000D_&amp;1#&amp;"Aptos"&amp;10&amp;K000000 ERCROS-Documento de uso interno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38DD5"/>
  </sheetPr>
  <dimension ref="A2:Y172"/>
  <sheetViews>
    <sheetView zoomScale="80" zoomScaleNormal="80" workbookViewId="0">
      <selection activeCell="B2" sqref="B2:V16"/>
    </sheetView>
  </sheetViews>
  <sheetFormatPr baseColWidth="10" defaultColWidth="11" defaultRowHeight="15.6" x14ac:dyDescent="0.3"/>
  <cols>
    <col min="1" max="1" width="11" style="12"/>
    <col min="2" max="2" width="21.69921875" style="12" customWidth="1"/>
    <col min="3" max="3" width="2.19921875" style="12" customWidth="1"/>
    <col min="4" max="7" width="10.59765625" style="12" customWidth="1"/>
    <col min="8" max="8" width="2.59765625" style="12" customWidth="1"/>
    <col min="9" max="12" width="10.59765625" style="12" customWidth="1"/>
    <col min="13" max="13" width="2.59765625" style="12" customWidth="1"/>
    <col min="14" max="17" width="10.59765625" style="12" customWidth="1"/>
    <col min="18" max="18" width="2.59765625" style="12" customWidth="1"/>
    <col min="19" max="22" width="10.59765625" style="12" customWidth="1"/>
    <col min="23" max="23" width="8" style="12" customWidth="1"/>
    <col min="24" max="24" width="8.19921875" style="12" customWidth="1"/>
    <col min="25" max="25" width="8.3984375" style="12" customWidth="1"/>
    <col min="26" max="26" width="8.19921875" style="12" customWidth="1"/>
    <col min="27" max="16384" width="11" style="12"/>
  </cols>
  <sheetData>
    <row r="2" spans="2:25" ht="28.5" customHeight="1" x14ac:dyDescent="0.3">
      <c r="D2" s="421" t="s">
        <v>75</v>
      </c>
      <c r="E2" s="421"/>
      <c r="F2" s="421"/>
      <c r="G2" s="421"/>
      <c r="H2" s="421"/>
      <c r="I2" s="421"/>
      <c r="J2" s="421"/>
      <c r="K2" s="421"/>
      <c r="L2" s="421"/>
      <c r="M2" s="421"/>
      <c r="N2" s="421"/>
      <c r="O2" s="421"/>
      <c r="P2" s="421"/>
      <c r="Q2" s="421"/>
      <c r="R2" s="421"/>
      <c r="S2" s="419"/>
      <c r="T2" s="419"/>
      <c r="U2" s="419"/>
      <c r="V2" s="419"/>
    </row>
    <row r="3" spans="2:25" x14ac:dyDescent="0.3">
      <c r="D3" s="420"/>
      <c r="E3" s="420"/>
      <c r="F3" s="420"/>
      <c r="G3" s="420"/>
      <c r="H3" s="420"/>
      <c r="I3" s="420"/>
      <c r="J3" s="420"/>
      <c r="K3" s="420"/>
      <c r="L3" s="420"/>
      <c r="M3" s="420"/>
      <c r="N3" s="420"/>
      <c r="O3" s="420"/>
      <c r="P3" s="420"/>
      <c r="Q3" s="420"/>
      <c r="R3" s="420"/>
    </row>
    <row r="4" spans="2:25" ht="33" customHeight="1" x14ac:dyDescent="0.3">
      <c r="B4" s="151" t="s">
        <v>57</v>
      </c>
      <c r="D4" s="418" t="s">
        <v>27</v>
      </c>
      <c r="E4" s="418"/>
      <c r="F4" s="418"/>
      <c r="G4" s="418"/>
      <c r="H4" s="14"/>
      <c r="I4" s="418" t="s">
        <v>17</v>
      </c>
      <c r="J4" s="418"/>
      <c r="K4" s="418"/>
      <c r="L4" s="418"/>
      <c r="M4" s="14"/>
      <c r="N4" s="418" t="s">
        <v>18</v>
      </c>
      <c r="O4" s="418"/>
      <c r="P4" s="418"/>
      <c r="Q4" s="418"/>
      <c r="R4" s="14"/>
      <c r="S4" s="418" t="s">
        <v>72</v>
      </c>
      <c r="T4" s="418"/>
      <c r="U4" s="418"/>
      <c r="V4" s="418"/>
    </row>
    <row r="5" spans="2:25" ht="12.75" customHeight="1" x14ac:dyDescent="0.3">
      <c r="D5" s="17"/>
      <c r="E5" s="17"/>
      <c r="F5" s="17"/>
      <c r="G5" s="17"/>
      <c r="H5" s="14"/>
      <c r="I5" s="14"/>
      <c r="J5" s="14"/>
      <c r="K5" s="14"/>
      <c r="L5" s="14"/>
      <c r="M5" s="14"/>
      <c r="N5" s="14"/>
      <c r="O5" s="14"/>
      <c r="P5" s="14"/>
      <c r="Q5" s="14"/>
      <c r="R5" s="14"/>
      <c r="S5" s="14"/>
      <c r="T5" s="14"/>
      <c r="U5" s="14"/>
      <c r="V5" s="14"/>
    </row>
    <row r="6" spans="2:25" s="363" customFormat="1" ht="32.25" customHeight="1" x14ac:dyDescent="0.3">
      <c r="D6" s="184" t="s">
        <v>179</v>
      </c>
      <c r="E6" s="184" t="s">
        <v>84</v>
      </c>
      <c r="F6" s="184" t="s">
        <v>172</v>
      </c>
      <c r="G6" s="184" t="s">
        <v>58</v>
      </c>
      <c r="H6" s="74"/>
      <c r="I6" s="184" t="s">
        <v>179</v>
      </c>
      <c r="J6" s="184" t="s">
        <v>84</v>
      </c>
      <c r="K6" s="184" t="s">
        <v>172</v>
      </c>
      <c r="L6" s="184" t="s">
        <v>58</v>
      </c>
      <c r="M6" s="74"/>
      <c r="N6" s="184" t="s">
        <v>179</v>
      </c>
      <c r="O6" s="184" t="s">
        <v>84</v>
      </c>
      <c r="P6" s="184" t="s">
        <v>172</v>
      </c>
      <c r="Q6" s="184" t="s">
        <v>58</v>
      </c>
      <c r="R6" s="74"/>
      <c r="S6" s="184" t="s">
        <v>179</v>
      </c>
      <c r="T6" s="184" t="s">
        <v>84</v>
      </c>
      <c r="U6" s="184" t="s">
        <v>172</v>
      </c>
      <c r="V6" s="184" t="s">
        <v>58</v>
      </c>
    </row>
    <row r="7" spans="2:25" ht="9" customHeight="1" x14ac:dyDescent="0.3">
      <c r="D7" s="10"/>
      <c r="E7" s="10"/>
      <c r="F7" s="10"/>
      <c r="G7" s="10"/>
      <c r="H7" s="10"/>
      <c r="I7" s="232"/>
      <c r="J7" s="10"/>
      <c r="K7" s="232"/>
      <c r="L7" s="10"/>
      <c r="M7" s="10"/>
      <c r="N7" s="10"/>
      <c r="O7" s="10"/>
      <c r="P7" s="10"/>
      <c r="Q7" s="10"/>
      <c r="R7" s="10"/>
      <c r="S7" s="10"/>
      <c r="T7" s="10"/>
      <c r="U7" s="10"/>
      <c r="V7" s="10"/>
    </row>
    <row r="8" spans="2:25" s="9" customFormat="1" x14ac:dyDescent="0.3">
      <c r="B8" s="155" t="s">
        <v>11</v>
      </c>
      <c r="D8" s="290">
        <v>266733.86109999998</v>
      </c>
      <c r="E8" s="365">
        <f>D8/D$16*100</f>
        <v>60.24765965184119</v>
      </c>
      <c r="F8" s="290">
        <v>433771</v>
      </c>
      <c r="G8" s="365">
        <f>(D8-F8)/F8*100</f>
        <v>-38.508138833624201</v>
      </c>
      <c r="H8" s="6"/>
      <c r="I8" s="290">
        <v>67545.423459999991</v>
      </c>
      <c r="J8" s="365">
        <f>I8/I$16*100</f>
        <v>34.218975491018163</v>
      </c>
      <c r="K8" s="290">
        <v>94428</v>
      </c>
      <c r="L8" s="365">
        <f>(I8-K8)/K8*100</f>
        <v>-28.468861502944055</v>
      </c>
      <c r="M8" s="6"/>
      <c r="N8" s="290">
        <v>4679.2722000000003</v>
      </c>
      <c r="O8" s="365">
        <f>N8/N$16*100</f>
        <v>6.9743474855484138</v>
      </c>
      <c r="P8" s="290">
        <v>4498</v>
      </c>
      <c r="Q8" s="365">
        <f>(N8-P8)/P8*100</f>
        <v>4.0300622498888474</v>
      </c>
      <c r="R8" s="6"/>
      <c r="S8" s="414">
        <f>D8+I8+N8</f>
        <v>338958.55675999995</v>
      </c>
      <c r="T8" s="365">
        <f>S8/S$16*100</f>
        <v>47.92871326472163</v>
      </c>
      <c r="U8" s="290">
        <f>F8+K8+P8</f>
        <v>532697</v>
      </c>
      <c r="V8" s="365">
        <f>(S8-U8)/U8*100</f>
        <v>-36.369351289757603</v>
      </c>
      <c r="Y8" s="5"/>
    </row>
    <row r="9" spans="2:25" x14ac:dyDescent="0.3">
      <c r="D9" s="248"/>
      <c r="E9" s="366"/>
      <c r="F9" s="248"/>
      <c r="G9" s="366"/>
      <c r="H9" s="336"/>
      <c r="I9" s="248"/>
      <c r="J9" s="366"/>
      <c r="K9" s="248"/>
      <c r="L9" s="366"/>
      <c r="M9" s="336"/>
      <c r="N9" s="248"/>
      <c r="O9" s="366"/>
      <c r="P9" s="248"/>
      <c r="Q9" s="366"/>
      <c r="R9" s="336"/>
      <c r="S9" s="248"/>
      <c r="T9" s="366"/>
      <c r="U9" s="248"/>
      <c r="V9" s="366"/>
    </row>
    <row r="10" spans="2:25" s="9" customFormat="1" x14ac:dyDescent="0.3">
      <c r="B10" s="155" t="s">
        <v>12</v>
      </c>
      <c r="D10" s="290">
        <f>D12+D13+D14</f>
        <v>175995.77688999998</v>
      </c>
      <c r="E10" s="365">
        <f>E12+E13+E14</f>
        <v>39.752484452114047</v>
      </c>
      <c r="F10" s="290">
        <f>F12+F13+F14</f>
        <v>239328</v>
      </c>
      <c r="G10" s="365">
        <f>(D10-F10)/F10*100</f>
        <v>-26.462521355629104</v>
      </c>
      <c r="H10" s="6"/>
      <c r="I10" s="290">
        <f>I12+I13+I14</f>
        <v>129846.29412000001</v>
      </c>
      <c r="J10" s="365">
        <f>J12+J13+J14</f>
        <v>65.78102450898183</v>
      </c>
      <c r="K10" s="290">
        <f>K12+K13+K14</f>
        <v>166090</v>
      </c>
      <c r="L10" s="365">
        <f>(I10-K10)/K10*100</f>
        <v>-21.821726702390269</v>
      </c>
      <c r="M10" s="6"/>
      <c r="N10" s="290">
        <f>N12+N13+N14</f>
        <v>62413.344130000005</v>
      </c>
      <c r="O10" s="365">
        <f>O12+O13+O14</f>
        <v>93.025652514451593</v>
      </c>
      <c r="P10" s="290">
        <f>P12+P13+P14</f>
        <v>60417</v>
      </c>
      <c r="Q10" s="365">
        <f>(N10-P10)/P10*100</f>
        <v>3.3042755019282737</v>
      </c>
      <c r="R10" s="6"/>
      <c r="S10" s="290">
        <f>D10+I10+N10</f>
        <v>368255.41513999994</v>
      </c>
      <c r="T10" s="365">
        <f>T12+T13+T14</f>
        <v>52.071286735278385</v>
      </c>
      <c r="U10" s="290">
        <f>F10+K10+P10</f>
        <v>465835</v>
      </c>
      <c r="V10" s="365">
        <f>(S10-U10)/U10*100</f>
        <v>-20.947242019169892</v>
      </c>
    </row>
    <row r="11" spans="2:25" ht="8.25" customHeight="1" x14ac:dyDescent="0.3">
      <c r="D11" s="248"/>
      <c r="E11" s="366"/>
      <c r="F11" s="248"/>
      <c r="G11" s="366"/>
      <c r="H11" s="336"/>
      <c r="I11" s="248"/>
      <c r="J11" s="366"/>
      <c r="K11" s="248"/>
      <c r="L11" s="366"/>
      <c r="M11" s="336"/>
      <c r="N11" s="248"/>
      <c r="O11" s="366"/>
      <c r="P11" s="248"/>
      <c r="Q11" s="366"/>
      <c r="R11" s="336"/>
      <c r="S11" s="248"/>
      <c r="T11" s="366"/>
      <c r="U11" s="248"/>
      <c r="V11" s="366"/>
    </row>
    <row r="12" spans="2:25" x14ac:dyDescent="0.3">
      <c r="B12" s="19" t="s">
        <v>96</v>
      </c>
      <c r="D12" s="248">
        <v>122149.55048000001</v>
      </c>
      <c r="E12" s="366">
        <f>D12/D$16*100</f>
        <v>27.590139900480882</v>
      </c>
      <c r="F12" s="248">
        <v>169412</v>
      </c>
      <c r="G12" s="366">
        <f>(D12-F12)/F12*100</f>
        <v>-27.89793492786815</v>
      </c>
      <c r="H12" s="336"/>
      <c r="I12" s="248">
        <v>66652.915680000006</v>
      </c>
      <c r="J12" s="366">
        <f>I12/I$16*100</f>
        <v>33.766824919078253</v>
      </c>
      <c r="K12" s="248">
        <v>87533</v>
      </c>
      <c r="L12" s="366">
        <f>(I12-K12)/K12*100</f>
        <v>-23.853957159014307</v>
      </c>
      <c r="M12" s="336"/>
      <c r="N12" s="248">
        <v>20075.121660000001</v>
      </c>
      <c r="O12" s="366">
        <f>N12/N$16*100</f>
        <v>29.921506654710001</v>
      </c>
      <c r="P12" s="248">
        <v>20999</v>
      </c>
      <c r="Q12" s="366">
        <f>(N12-P12)/P12*100</f>
        <v>-4.3996301728653719</v>
      </c>
      <c r="R12" s="336"/>
      <c r="S12" s="248">
        <f>D12+I12+N12</f>
        <v>208877.58782000002</v>
      </c>
      <c r="T12" s="366">
        <f>S12/S$16*100</f>
        <v>29.535274488261287</v>
      </c>
      <c r="U12" s="248">
        <f>F12+K12+P12</f>
        <v>277944</v>
      </c>
      <c r="V12" s="366">
        <f>(S12-U12)/U12*100</f>
        <v>-24.849038720029927</v>
      </c>
      <c r="Y12" s="5"/>
    </row>
    <row r="13" spans="2:25" x14ac:dyDescent="0.3">
      <c r="B13" s="19" t="s">
        <v>97</v>
      </c>
      <c r="D13" s="248">
        <v>46734.551329999995</v>
      </c>
      <c r="E13" s="366">
        <f>D13/D$16*100</f>
        <v>10.556017638329541</v>
      </c>
      <c r="F13" s="248">
        <v>57151</v>
      </c>
      <c r="G13" s="366">
        <f>(D13-F13)/F13*100</f>
        <v>-18.226187940718457</v>
      </c>
      <c r="H13" s="336"/>
      <c r="I13" s="248">
        <v>26998.77738</v>
      </c>
      <c r="J13" s="366">
        <f>I13/I$16*100</f>
        <v>13.677766073978148</v>
      </c>
      <c r="K13" s="248">
        <v>35183</v>
      </c>
      <c r="L13" s="366">
        <f>(I13-K13)/K13*100</f>
        <v>-23.261866867521245</v>
      </c>
      <c r="M13" s="336"/>
      <c r="N13" s="248">
        <v>20370.144920000002</v>
      </c>
      <c r="O13" s="366">
        <f>N13/N$16*100</f>
        <v>30.361232031566537</v>
      </c>
      <c r="P13" s="248">
        <v>16687</v>
      </c>
      <c r="Q13" s="366">
        <f>(N13-P13)/P13*100</f>
        <v>22.071941751063719</v>
      </c>
      <c r="R13" s="336"/>
      <c r="S13" s="248">
        <f>D13+I13+N13</f>
        <v>94103.473630000008</v>
      </c>
      <c r="T13" s="366">
        <f>S13/S$16*100</f>
        <v>13.306223769474149</v>
      </c>
      <c r="U13" s="248">
        <f>F13+K13+P13</f>
        <v>109021</v>
      </c>
      <c r="V13" s="366">
        <f>(S13-U13)/U13*100</f>
        <v>-13.68316780253345</v>
      </c>
      <c r="Y13" s="5"/>
    </row>
    <row r="14" spans="2:25" x14ac:dyDescent="0.3">
      <c r="B14" s="19" t="s">
        <v>98</v>
      </c>
      <c r="D14" s="248">
        <v>7111.67508</v>
      </c>
      <c r="E14" s="366">
        <f>D14/D$16*100</f>
        <v>1.6063269133036235</v>
      </c>
      <c r="F14" s="248">
        <v>12765</v>
      </c>
      <c r="G14" s="366">
        <f>(D14-F14)/F14*100</f>
        <v>-44.287700117508813</v>
      </c>
      <c r="H14" s="336"/>
      <c r="I14" s="248">
        <v>36194.601060000001</v>
      </c>
      <c r="J14" s="366">
        <f>I14/I$16*100</f>
        <v>18.336433515925435</v>
      </c>
      <c r="K14" s="248">
        <v>43374</v>
      </c>
      <c r="L14" s="366">
        <f>(I14-K14)/K14*100</f>
        <v>-16.552310001383315</v>
      </c>
      <c r="M14" s="336"/>
      <c r="N14" s="248">
        <v>21968.077550000002</v>
      </c>
      <c r="O14" s="366">
        <f>N14/N$16*100</f>
        <v>32.742913828175048</v>
      </c>
      <c r="P14" s="248">
        <v>22731</v>
      </c>
      <c r="Q14" s="366">
        <f>(N14-P14)/P14*100</f>
        <v>-3.3563083454313416</v>
      </c>
      <c r="R14" s="336"/>
      <c r="S14" s="248">
        <f>D14+I14+N14</f>
        <v>65274.353690000004</v>
      </c>
      <c r="T14" s="366">
        <f>S14/S$16*100</f>
        <v>9.2297884775429466</v>
      </c>
      <c r="U14" s="248">
        <f>F14+K14+P14</f>
        <v>78870</v>
      </c>
      <c r="V14" s="366">
        <f>(S14-U14)/U14*100</f>
        <v>-17.238045277038161</v>
      </c>
      <c r="Y14" s="5"/>
    </row>
    <row r="15" spans="2:25" ht="6.75" customHeight="1" x14ac:dyDescent="0.3">
      <c r="D15" s="248"/>
      <c r="E15" s="364"/>
      <c r="F15" s="248"/>
      <c r="G15" s="367"/>
      <c r="H15" s="336"/>
      <c r="I15" s="248"/>
      <c r="J15" s="367"/>
      <c r="K15" s="248"/>
      <c r="L15" s="367"/>
      <c r="M15" s="336"/>
      <c r="N15" s="248"/>
      <c r="O15" s="367"/>
      <c r="P15" s="248"/>
      <c r="Q15" s="367"/>
      <c r="R15" s="336"/>
      <c r="S15" s="248"/>
      <c r="T15" s="367"/>
      <c r="U15" s="248"/>
      <c r="V15" s="367"/>
    </row>
    <row r="16" spans="2:25" s="21" customFormat="1" ht="18" x14ac:dyDescent="0.35">
      <c r="B16" s="20" t="s">
        <v>0</v>
      </c>
      <c r="D16" s="415">
        <v>442729</v>
      </c>
      <c r="E16" s="368">
        <f>E8+E10</f>
        <v>100.00014410395524</v>
      </c>
      <c r="F16" s="291">
        <f>F10+F8</f>
        <v>673099</v>
      </c>
      <c r="G16" s="368">
        <f>(D16-F16)/F16*100</f>
        <v>-34.225277410900922</v>
      </c>
      <c r="H16" s="337"/>
      <c r="I16" s="291">
        <f>I8+I10</f>
        <v>197391.71758</v>
      </c>
      <c r="J16" s="368">
        <f>J8+J10</f>
        <v>100</v>
      </c>
      <c r="K16" s="291">
        <f>K10+K8</f>
        <v>260518</v>
      </c>
      <c r="L16" s="368">
        <f>(I16-K16)/K16*100</f>
        <v>-24.23106365778948</v>
      </c>
      <c r="M16" s="337"/>
      <c r="N16" s="291">
        <f>N8+N10</f>
        <v>67092.616330000004</v>
      </c>
      <c r="O16" s="368">
        <f>O8+O10</f>
        <v>100</v>
      </c>
      <c r="P16" s="291">
        <f>P10+P8</f>
        <v>64915</v>
      </c>
      <c r="Q16" s="368">
        <f>(N16-P16)/P16*100</f>
        <v>3.3545657090040892</v>
      </c>
      <c r="R16" s="337"/>
      <c r="S16" s="415">
        <f>S8+S10</f>
        <v>707213.97189999989</v>
      </c>
      <c r="T16" s="368">
        <f>T8+T10</f>
        <v>100.00000000000001</v>
      </c>
      <c r="U16" s="291">
        <f>F16+K16+P16</f>
        <v>998532</v>
      </c>
      <c r="V16" s="368">
        <f>(S16-U16)/U16*100</f>
        <v>-29.174631168555447</v>
      </c>
    </row>
    <row r="17" spans="1:22" s="9" customFormat="1" x14ac:dyDescent="0.3">
      <c r="C17" s="12"/>
      <c r="D17" s="12"/>
      <c r="E17" s="12"/>
      <c r="F17" s="12"/>
      <c r="G17" s="12"/>
      <c r="H17" s="12"/>
      <c r="I17" s="12"/>
      <c r="J17" s="12"/>
      <c r="K17" s="12"/>
      <c r="L17" s="12"/>
      <c r="M17" s="12"/>
      <c r="N17" s="12"/>
      <c r="O17" s="12"/>
      <c r="P17" s="12"/>
      <c r="Q17" s="12"/>
      <c r="R17" s="12"/>
      <c r="S17" s="12"/>
      <c r="T17" s="12"/>
      <c r="U17" s="12"/>
      <c r="V17" s="12"/>
    </row>
    <row r="18" spans="1:22" s="9" customFormat="1" x14ac:dyDescent="0.3">
      <c r="A18" s="4"/>
      <c r="B18" s="5"/>
      <c r="C18" s="6"/>
      <c r="D18" s="5"/>
      <c r="E18" s="6"/>
      <c r="F18" s="5"/>
      <c r="G18" s="6"/>
      <c r="H18" s="7"/>
      <c r="I18" s="6"/>
    </row>
    <row r="19" spans="1:22" s="9" customFormat="1" x14ac:dyDescent="0.3">
      <c r="A19" s="14"/>
      <c r="B19" s="420"/>
      <c r="C19" s="420"/>
      <c r="D19" s="413"/>
      <c r="E19" s="14"/>
      <c r="F19" s="5"/>
      <c r="G19" s="6"/>
      <c r="H19" s="7"/>
      <c r="I19" s="6"/>
    </row>
    <row r="20" spans="1:22" s="9" customFormat="1" x14ac:dyDescent="0.3">
      <c r="A20" s="3"/>
      <c r="C20" s="3"/>
      <c r="D20" s="3"/>
      <c r="E20" s="3"/>
      <c r="F20" s="5"/>
      <c r="G20" s="6"/>
      <c r="H20" s="7"/>
      <c r="I20" s="6"/>
    </row>
    <row r="21" spans="1:22" s="9" customFormat="1" x14ac:dyDescent="0.3">
      <c r="A21" s="3"/>
      <c r="C21" s="3"/>
      <c r="D21" s="3"/>
      <c r="E21" s="18"/>
      <c r="F21" s="5"/>
      <c r="G21" s="6"/>
      <c r="H21" s="7"/>
      <c r="I21" s="6"/>
    </row>
    <row r="22" spans="1:22" s="9" customFormat="1" x14ac:dyDescent="0.3">
      <c r="A22" s="3"/>
      <c r="C22" s="3"/>
      <c r="D22" s="3"/>
      <c r="E22" s="3"/>
      <c r="F22" s="5"/>
      <c r="G22" s="6"/>
      <c r="H22" s="7"/>
      <c r="I22" s="6"/>
    </row>
    <row r="23" spans="1:22" s="9" customFormat="1" x14ac:dyDescent="0.3">
      <c r="A23" s="3"/>
      <c r="C23" s="3"/>
      <c r="D23" s="3"/>
      <c r="E23" s="3"/>
      <c r="F23" s="5"/>
      <c r="G23" s="6"/>
      <c r="H23" s="7"/>
      <c r="I23" s="6"/>
    </row>
    <row r="24" spans="1:22" s="9" customFormat="1" x14ac:dyDescent="0.3">
      <c r="A24" s="8"/>
      <c r="C24" s="3"/>
      <c r="D24" s="3"/>
      <c r="E24" s="8"/>
      <c r="F24" s="5"/>
      <c r="G24" s="6"/>
      <c r="H24" s="7"/>
      <c r="I24" s="6"/>
    </row>
    <row r="25" spans="1:22" s="9" customFormat="1" x14ac:dyDescent="0.3">
      <c r="A25" s="8"/>
      <c r="B25" s="5"/>
      <c r="C25" s="8"/>
      <c r="D25" s="8"/>
      <c r="E25" s="8"/>
      <c r="F25" s="5"/>
      <c r="G25" s="6"/>
      <c r="H25" s="7"/>
      <c r="I25" s="6"/>
    </row>
    <row r="26" spans="1:22" x14ac:dyDescent="0.3">
      <c r="A26" s="8"/>
      <c r="B26" s="5"/>
      <c r="C26" s="8"/>
      <c r="D26" s="8"/>
      <c r="E26" s="8"/>
    </row>
    <row r="27" spans="1:22" x14ac:dyDescent="0.3">
      <c r="A27" s="8"/>
      <c r="B27" s="5"/>
      <c r="C27" s="8"/>
      <c r="D27" s="8"/>
      <c r="E27" s="8"/>
    </row>
    <row r="28" spans="1:22" x14ac:dyDescent="0.3">
      <c r="A28" s="8"/>
      <c r="B28" s="5"/>
      <c r="C28" s="8"/>
      <c r="D28" s="8"/>
      <c r="E28" s="8"/>
    </row>
    <row r="39" spans="4:11" x14ac:dyDescent="0.3">
      <c r="D39" s="15"/>
    </row>
    <row r="42" spans="4:11" x14ac:dyDescent="0.3">
      <c r="D42" s="13"/>
    </row>
    <row r="48" spans="4:11" x14ac:dyDescent="0.3">
      <c r="G48" s="16"/>
      <c r="H48" s="16"/>
      <c r="J48" s="16"/>
      <c r="K48" s="16"/>
    </row>
    <row r="49" spans="7:11" x14ac:dyDescent="0.3">
      <c r="G49" s="16"/>
      <c r="H49" s="16"/>
      <c r="J49" s="16"/>
      <c r="K49" s="16"/>
    </row>
    <row r="50" spans="7:11" x14ac:dyDescent="0.3">
      <c r="G50" s="16"/>
      <c r="H50" s="16"/>
      <c r="J50" s="16"/>
      <c r="K50" s="16"/>
    </row>
    <row r="51" spans="7:11" x14ac:dyDescent="0.3">
      <c r="G51" s="16"/>
      <c r="H51" s="16"/>
      <c r="J51" s="16"/>
      <c r="K51" s="16"/>
    </row>
    <row r="52" spans="7:11" x14ac:dyDescent="0.3">
      <c r="G52" s="16"/>
      <c r="H52" s="16"/>
      <c r="J52" s="16"/>
      <c r="K52" s="16"/>
    </row>
    <row r="53" spans="7:11" x14ac:dyDescent="0.3">
      <c r="G53" s="16"/>
      <c r="H53" s="16"/>
      <c r="J53" s="16"/>
      <c r="K53" s="16"/>
    </row>
    <row r="54" spans="7:11" x14ac:dyDescent="0.3">
      <c r="G54" s="16"/>
      <c r="H54" s="16"/>
      <c r="J54" s="16"/>
      <c r="K54" s="16"/>
    </row>
    <row r="55" spans="7:11" x14ac:dyDescent="0.3">
      <c r="G55" s="16"/>
      <c r="H55" s="16"/>
      <c r="J55" s="16"/>
      <c r="K55" s="16"/>
    </row>
    <row r="56" spans="7:11" x14ac:dyDescent="0.3">
      <c r="G56" s="16"/>
      <c r="H56" s="16"/>
      <c r="J56" s="16"/>
      <c r="K56" s="16"/>
    </row>
    <row r="57" spans="7:11" x14ac:dyDescent="0.3">
      <c r="G57" s="16"/>
      <c r="H57" s="16"/>
      <c r="J57" s="16"/>
      <c r="K57" s="16"/>
    </row>
    <row r="58" spans="7:11" x14ac:dyDescent="0.3">
      <c r="G58" s="16"/>
      <c r="H58" s="16"/>
      <c r="J58" s="16"/>
      <c r="K58" s="16"/>
    </row>
    <row r="59" spans="7:11" x14ac:dyDescent="0.3">
      <c r="G59" s="16"/>
      <c r="H59" s="16"/>
      <c r="J59" s="16"/>
      <c r="K59" s="16"/>
    </row>
    <row r="172" spans="23:23" x14ac:dyDescent="0.3">
      <c r="W172" s="12">
        <f ca="1">U3:W172</f>
        <v>0</v>
      </c>
    </row>
  </sheetData>
  <mergeCells count="7">
    <mergeCell ref="S4:V4"/>
    <mergeCell ref="B19:C19"/>
    <mergeCell ref="D2:V2"/>
    <mergeCell ref="D3:R3"/>
    <mergeCell ref="D4:G4"/>
    <mergeCell ref="I4:L4"/>
    <mergeCell ref="N4:Q4"/>
  </mergeCells>
  <printOptions horizontalCentered="1" verticalCentered="1"/>
  <pageMargins left="0" right="0" top="0" bottom="0" header="0" footer="0"/>
  <pageSetup paperSize="8" scale="90" orientation="landscape" r:id="rId1"/>
  <headerFooter>
    <oddFooter>&amp;L_x000D_&amp;1#&amp;"Aptos"&amp;10&amp;K000000 ERCROS-Documento de uso interno</oddFooter>
  </headerFooter>
  <ignoredErrors>
    <ignoredError sqref="T8:T15 O16 J16 E16 C18 T16:T1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38DD5"/>
    <pageSetUpPr fitToPage="1"/>
  </sheetPr>
  <dimension ref="B2:AD37"/>
  <sheetViews>
    <sheetView zoomScale="85" zoomScaleNormal="85" workbookViewId="0">
      <selection activeCell="D20" sqref="D20"/>
    </sheetView>
  </sheetViews>
  <sheetFormatPr baseColWidth="10" defaultColWidth="11" defaultRowHeight="15.6" x14ac:dyDescent="0.3"/>
  <cols>
    <col min="1" max="1" width="11" style="28"/>
    <col min="2" max="2" width="16.69921875" style="28" bestFit="1" customWidth="1"/>
    <col min="3" max="3" width="0.8984375" style="28" customWidth="1"/>
    <col min="4" max="6" width="11.19921875" style="28" customWidth="1"/>
    <col min="7" max="7" width="0.8984375" style="28" customWidth="1"/>
    <col min="8" max="10" width="11.19921875" style="28" customWidth="1"/>
    <col min="11" max="11" width="0.8984375" style="28" customWidth="1"/>
    <col min="12" max="12" width="12.796875" style="28" customWidth="1"/>
    <col min="13" max="13" width="11.19921875" style="28" customWidth="1"/>
    <col min="14" max="14" width="11.09765625" style="28" bestFit="1" customWidth="1"/>
    <col min="15" max="15" width="0.8984375" style="28" customWidth="1"/>
    <col min="16" max="16" width="10" style="28" customWidth="1"/>
    <col min="17" max="17" width="9.59765625" style="28" customWidth="1"/>
    <col min="18" max="18" width="11.09765625" style="28" bestFit="1" customWidth="1"/>
    <col min="19" max="19" width="0.8984375" style="28" customWidth="1"/>
    <col min="20" max="21" width="11.19921875" style="28" customWidth="1"/>
    <col min="22" max="22" width="0.8984375" style="28" customWidth="1"/>
    <col min="23" max="24" width="11.19921875" style="28" customWidth="1"/>
    <col min="25" max="25" width="8.19921875" style="28" customWidth="1"/>
    <col min="26" max="26" width="9" style="28" customWidth="1"/>
    <col min="27" max="27" width="7.8984375" style="28" customWidth="1"/>
    <col min="28" max="16384" width="11" style="28"/>
  </cols>
  <sheetData>
    <row r="2" spans="2:30" ht="17.399999999999999" x14ac:dyDescent="0.3">
      <c r="D2" s="418" t="s">
        <v>76</v>
      </c>
      <c r="E2" s="418"/>
      <c r="F2" s="418"/>
      <c r="G2" s="418"/>
      <c r="H2" s="418"/>
      <c r="I2" s="418"/>
      <c r="J2" s="418"/>
      <c r="K2" s="418"/>
      <c r="L2" s="418"/>
      <c r="M2" s="418"/>
      <c r="N2" s="418"/>
      <c r="O2" s="418"/>
      <c r="P2" s="418"/>
      <c r="Q2" s="418"/>
      <c r="R2" s="418"/>
      <c r="S2" s="418"/>
      <c r="T2" s="418"/>
      <c r="U2" s="418"/>
      <c r="V2" s="418"/>
      <c r="W2" s="418"/>
      <c r="X2" s="418"/>
    </row>
    <row r="4" spans="2:30" x14ac:dyDescent="0.3">
      <c r="B4" s="151"/>
      <c r="D4" s="422" t="s">
        <v>5</v>
      </c>
      <c r="E4" s="422"/>
      <c r="F4" s="422"/>
      <c r="G4" s="422"/>
      <c r="H4" s="422"/>
      <c r="I4" s="422"/>
      <c r="J4" s="422"/>
      <c r="K4" s="43"/>
      <c r="L4" s="422" t="s">
        <v>6</v>
      </c>
      <c r="M4" s="422"/>
      <c r="N4" s="422"/>
      <c r="O4" s="422"/>
      <c r="P4" s="422"/>
      <c r="Q4" s="422"/>
      <c r="R4" s="422"/>
      <c r="S4" s="43"/>
      <c r="T4" s="422" t="s">
        <v>66</v>
      </c>
      <c r="U4" s="422"/>
      <c r="V4" s="422"/>
      <c r="W4" s="422"/>
      <c r="X4" s="422"/>
    </row>
    <row r="5" spans="2:30" ht="10.5" customHeight="1" x14ac:dyDescent="0.3">
      <c r="D5" s="43"/>
      <c r="E5" s="43"/>
      <c r="F5" s="43"/>
      <c r="G5" s="43"/>
      <c r="H5" s="43"/>
      <c r="I5" s="43"/>
      <c r="J5" s="43"/>
      <c r="K5" s="43"/>
      <c r="L5" s="43"/>
      <c r="M5" s="43"/>
      <c r="N5" s="43"/>
      <c r="O5" s="43"/>
      <c r="P5" s="43"/>
      <c r="Q5" s="43"/>
      <c r="R5" s="43"/>
      <c r="S5" s="43"/>
      <c r="T5" s="395"/>
      <c r="U5" s="395"/>
      <c r="V5" s="395"/>
      <c r="W5" s="395"/>
      <c r="X5" s="395"/>
    </row>
    <row r="6" spans="2:30" x14ac:dyDescent="0.3">
      <c r="B6" s="41"/>
      <c r="C6" s="41"/>
      <c r="D6" s="422">
        <v>2023</v>
      </c>
      <c r="E6" s="422"/>
      <c r="F6" s="422"/>
      <c r="G6" s="43"/>
      <c r="H6" s="422">
        <v>2022</v>
      </c>
      <c r="I6" s="422"/>
      <c r="J6" s="422"/>
      <c r="K6" s="42"/>
      <c r="L6" s="422">
        <v>2023</v>
      </c>
      <c r="M6" s="422"/>
      <c r="N6" s="422"/>
      <c r="O6" s="43"/>
      <c r="P6" s="422">
        <v>2022</v>
      </c>
      <c r="Q6" s="422"/>
      <c r="R6" s="422"/>
      <c r="S6" s="42"/>
      <c r="T6" s="422">
        <v>2023</v>
      </c>
      <c r="U6" s="422"/>
      <c r="V6" s="43"/>
      <c r="W6" s="422">
        <v>2022</v>
      </c>
      <c r="X6" s="422"/>
      <c r="Y6" s="420"/>
      <c r="Z6" s="420"/>
      <c r="AA6" s="420"/>
      <c r="AB6" s="420"/>
      <c r="AC6" s="420"/>
      <c r="AD6" s="420"/>
    </row>
    <row r="7" spans="2:30" ht="31.2" x14ac:dyDescent="0.3">
      <c r="B7" s="41"/>
      <c r="C7" s="41"/>
      <c r="D7" s="40" t="s">
        <v>77</v>
      </c>
      <c r="E7" s="31" t="s">
        <v>88</v>
      </c>
      <c r="F7" s="40" t="s">
        <v>85</v>
      </c>
      <c r="G7" s="43"/>
      <c r="H7" s="40" t="s">
        <v>77</v>
      </c>
      <c r="I7" s="31" t="s">
        <v>88</v>
      </c>
      <c r="J7" s="40" t="s">
        <v>85</v>
      </c>
      <c r="K7" s="42"/>
      <c r="L7" s="40" t="s">
        <v>77</v>
      </c>
      <c r="M7" s="31" t="s">
        <v>88</v>
      </c>
      <c r="N7" s="40" t="s">
        <v>86</v>
      </c>
      <c r="O7" s="38"/>
      <c r="P7" s="40" t="s">
        <v>77</v>
      </c>
      <c r="Q7" s="31" t="s">
        <v>88</v>
      </c>
      <c r="R7" s="40" t="s">
        <v>86</v>
      </c>
      <c r="S7" s="44"/>
      <c r="T7" s="40" t="s">
        <v>77</v>
      </c>
      <c r="U7" s="31" t="s">
        <v>88</v>
      </c>
      <c r="V7" s="38"/>
      <c r="W7" s="40" t="s">
        <v>77</v>
      </c>
      <c r="X7" s="31" t="s">
        <v>88</v>
      </c>
      <c r="Y7" s="44"/>
      <c r="Z7" s="44"/>
      <c r="AA7" s="44"/>
      <c r="AB7" s="44"/>
      <c r="AC7" s="44"/>
      <c r="AD7" s="44"/>
    </row>
    <row r="8" spans="2:30" x14ac:dyDescent="0.3">
      <c r="B8" s="41"/>
      <c r="C8" s="41"/>
      <c r="D8" s="43"/>
      <c r="E8" s="38"/>
      <c r="F8" s="43"/>
      <c r="G8" s="43"/>
      <c r="H8" s="43"/>
      <c r="I8" s="38"/>
      <c r="J8" s="43"/>
      <c r="K8" s="42"/>
      <c r="L8" s="43"/>
      <c r="M8" s="38"/>
      <c r="N8" s="38"/>
      <c r="O8" s="38"/>
      <c r="P8" s="43"/>
      <c r="Q8" s="38"/>
      <c r="R8" s="38"/>
      <c r="S8" s="44"/>
      <c r="T8" s="43"/>
      <c r="U8" s="38"/>
      <c r="V8" s="38"/>
      <c r="W8" s="43"/>
      <c r="X8" s="38"/>
      <c r="Y8" s="44"/>
      <c r="Z8" s="44"/>
      <c r="AA8" s="44"/>
      <c r="AB8" s="44"/>
      <c r="AC8" s="44"/>
      <c r="AD8" s="44"/>
    </row>
    <row r="9" spans="2:30" x14ac:dyDescent="0.3">
      <c r="B9" s="41" t="s">
        <v>2</v>
      </c>
      <c r="C9" s="41"/>
      <c r="D9" s="196">
        <v>52403.614289999998</v>
      </c>
      <c r="E9" s="196">
        <v>48332.180500000009</v>
      </c>
      <c r="F9" s="366">
        <f>E9/Mercados!D16*100</f>
        <v>10.916877028611184</v>
      </c>
      <c r="G9" s="45"/>
      <c r="H9" s="196">
        <v>61955</v>
      </c>
      <c r="I9" s="196">
        <v>59252</v>
      </c>
      <c r="J9" s="366">
        <f>I9/Mercados!F$16*100</f>
        <v>8.8028655517241887</v>
      </c>
      <c r="K9" s="64"/>
      <c r="L9" s="196">
        <v>14255.399220000001</v>
      </c>
      <c r="M9" s="196">
        <v>13176.954139999998</v>
      </c>
      <c r="N9" s="253"/>
      <c r="O9" s="66"/>
      <c r="P9" s="196">
        <v>53623</v>
      </c>
      <c r="Q9" s="196">
        <v>51805</v>
      </c>
      <c r="R9" s="253"/>
      <c r="S9" s="66"/>
      <c r="T9" s="196">
        <f>D9-L9</f>
        <v>38148.215069999998</v>
      </c>
      <c r="U9" s="196">
        <f>E9-M9</f>
        <v>35155.226360000015</v>
      </c>
      <c r="V9" s="62"/>
      <c r="W9" s="196">
        <f t="shared" ref="W9:X11" si="0">+H9-P9</f>
        <v>8332</v>
      </c>
      <c r="X9" s="196">
        <f t="shared" si="0"/>
        <v>7447</v>
      </c>
      <c r="Y9" s="13"/>
      <c r="Z9" s="13"/>
      <c r="AA9" s="13"/>
      <c r="AB9" s="13"/>
      <c r="AC9" s="13"/>
      <c r="AD9" s="13"/>
    </row>
    <row r="10" spans="2:30" x14ac:dyDescent="0.3">
      <c r="B10" s="41" t="s">
        <v>3</v>
      </c>
      <c r="C10" s="41"/>
      <c r="D10" s="196">
        <v>52199.05083</v>
      </c>
      <c r="E10" s="196">
        <v>48238.488020000004</v>
      </c>
      <c r="F10" s="366">
        <f>E10/Mercados!I16*100</f>
        <v>24.43794937872692</v>
      </c>
      <c r="G10" s="45"/>
      <c r="H10" s="196">
        <v>63341</v>
      </c>
      <c r="I10" s="196">
        <v>59931</v>
      </c>
      <c r="J10" s="366">
        <f>I10/Mercados!F$16*100</f>
        <v>8.9037422429687165</v>
      </c>
      <c r="K10" s="64"/>
      <c r="L10" s="376">
        <v>105.35433</v>
      </c>
      <c r="M10" s="376">
        <v>105.35433</v>
      </c>
      <c r="N10" s="253"/>
      <c r="O10" s="66"/>
      <c r="P10" s="235">
        <v>231</v>
      </c>
      <c r="Q10" s="235">
        <v>218</v>
      </c>
      <c r="R10" s="253"/>
      <c r="S10" s="66"/>
      <c r="T10" s="196">
        <f>D10-L10</f>
        <v>52093.696499999998</v>
      </c>
      <c r="U10" s="196">
        <f t="shared" ref="U10:U11" si="1">E10-M10</f>
        <v>48133.133690000002</v>
      </c>
      <c r="V10" s="62"/>
      <c r="W10" s="196">
        <f t="shared" si="0"/>
        <v>63110</v>
      </c>
      <c r="X10" s="196">
        <f t="shared" si="0"/>
        <v>59713</v>
      </c>
      <c r="Y10" s="13"/>
      <c r="Z10" s="13"/>
      <c r="AA10" s="13"/>
      <c r="AB10" s="13"/>
      <c r="AD10" s="13"/>
    </row>
    <row r="11" spans="2:30" x14ac:dyDescent="0.3">
      <c r="B11" s="41" t="s">
        <v>1</v>
      </c>
      <c r="C11" s="41"/>
      <c r="D11" s="196">
        <v>29935.030780000001</v>
      </c>
      <c r="E11" s="196">
        <v>27630.419269999995</v>
      </c>
      <c r="F11" s="366">
        <f>E11/Mercados!N16*100</f>
        <v>41.182503800563879</v>
      </c>
      <c r="G11" s="45"/>
      <c r="H11" s="196">
        <v>29604</v>
      </c>
      <c r="I11" s="196">
        <v>28054</v>
      </c>
      <c r="J11" s="366">
        <f>I11/Mercados!F$16*100</f>
        <v>4.1678861504771216</v>
      </c>
      <c r="K11" s="64"/>
      <c r="L11" s="196">
        <v>16830.478200000001</v>
      </c>
      <c r="M11" s="196">
        <v>15467.47976</v>
      </c>
      <c r="N11" s="253"/>
      <c r="O11" s="66"/>
      <c r="P11" s="196">
        <v>11377</v>
      </c>
      <c r="Q11" s="196">
        <v>10956</v>
      </c>
      <c r="R11" s="253"/>
      <c r="S11" s="66"/>
      <c r="T11" s="196">
        <f t="shared" ref="T11" si="2">D11-L11</f>
        <v>13104.55258</v>
      </c>
      <c r="U11" s="196">
        <f t="shared" si="1"/>
        <v>12162.939509999995</v>
      </c>
      <c r="V11" s="62"/>
      <c r="W11" s="196">
        <f t="shared" si="0"/>
        <v>18227</v>
      </c>
      <c r="X11" s="196">
        <f t="shared" si="0"/>
        <v>17098</v>
      </c>
      <c r="Y11" s="13"/>
      <c r="Z11" s="13"/>
      <c r="AA11" s="13"/>
      <c r="AB11" s="13"/>
      <c r="AC11" s="13"/>
      <c r="AD11" s="13"/>
    </row>
    <row r="12" spans="2:30" ht="6.6" customHeight="1" x14ac:dyDescent="0.3">
      <c r="B12" s="41"/>
      <c r="C12" s="41"/>
      <c r="D12" s="196"/>
      <c r="E12" s="196"/>
      <c r="F12" s="366"/>
      <c r="G12" s="45"/>
      <c r="H12" s="196"/>
      <c r="I12" s="196"/>
      <c r="J12" s="366"/>
      <c r="K12" s="64"/>
      <c r="L12" s="196"/>
      <c r="M12" s="196"/>
      <c r="N12" s="253"/>
      <c r="O12" s="66"/>
      <c r="P12" s="196"/>
      <c r="Q12" s="196"/>
      <c r="R12" s="253"/>
      <c r="S12" s="66"/>
      <c r="T12" s="196"/>
      <c r="U12" s="196"/>
      <c r="V12" s="62"/>
      <c r="W12" s="196"/>
      <c r="X12" s="196"/>
      <c r="Y12" s="13"/>
      <c r="Z12" s="13"/>
      <c r="AA12" s="13"/>
      <c r="AB12" s="13"/>
      <c r="AC12" s="13"/>
      <c r="AD12" s="13"/>
    </row>
    <row r="13" spans="2:30" ht="21" customHeight="1" x14ac:dyDescent="0.3">
      <c r="B13" s="149" t="s">
        <v>74</v>
      </c>
      <c r="C13" s="150"/>
      <c r="D13" s="236">
        <f>D9+D10+D11</f>
        <v>134537.69589999999</v>
      </c>
      <c r="E13" s="236">
        <f>E9+E10+E11</f>
        <v>124201.08779000001</v>
      </c>
      <c r="F13" s="372">
        <f>E13/Mercados!S16*100</f>
        <v>17.5620240443386</v>
      </c>
      <c r="G13" s="47"/>
      <c r="H13" s="236">
        <f>H9+H10+H11</f>
        <v>154900</v>
      </c>
      <c r="I13" s="236">
        <f>I9+I10+I11</f>
        <v>147237</v>
      </c>
      <c r="J13" s="372">
        <f>I13/Mercados!F16*100</f>
        <v>21.874493945170027</v>
      </c>
      <c r="K13" s="65"/>
      <c r="L13" s="236">
        <f>L9+L10+L11</f>
        <v>31191.231750000003</v>
      </c>
      <c r="M13" s="236">
        <f>M9+M10+M11</f>
        <v>28749.788229999998</v>
      </c>
      <c r="N13" s="372">
        <f>M13/Compras!D6*100</f>
        <v>5.918114964604265</v>
      </c>
      <c r="O13" s="65"/>
      <c r="P13" s="236">
        <f>P9+P10+P11</f>
        <v>65231</v>
      </c>
      <c r="Q13" s="236">
        <f>Q9+Q10+Q11</f>
        <v>62979</v>
      </c>
      <c r="R13" s="372">
        <f>Q13/Compras!F6*100</f>
        <v>9.0151978207438734</v>
      </c>
      <c r="S13" s="65"/>
      <c r="T13" s="236">
        <f>D13-L13</f>
        <v>103346.46414999999</v>
      </c>
      <c r="U13" s="236">
        <f>E13-M13</f>
        <v>95451.299560000014</v>
      </c>
      <c r="V13" s="63"/>
      <c r="W13" s="236">
        <f>+H13-P13</f>
        <v>89669</v>
      </c>
      <c r="X13" s="236">
        <f>+I13-Q13</f>
        <v>84258</v>
      </c>
      <c r="Y13" s="5"/>
      <c r="Z13" s="5"/>
      <c r="AA13" s="5"/>
      <c r="AB13" s="5"/>
      <c r="AC13" s="5"/>
      <c r="AD13" s="5"/>
    </row>
    <row r="14" spans="2:30" x14ac:dyDescent="0.3">
      <c r="T14" s="234"/>
      <c r="U14" s="183"/>
      <c r="V14" s="13"/>
      <c r="W14" s="13"/>
      <c r="X14" s="13"/>
    </row>
    <row r="15" spans="2:30" x14ac:dyDescent="0.3">
      <c r="B15" s="49"/>
      <c r="C15" s="49"/>
      <c r="D15" s="423"/>
      <c r="E15" s="423"/>
      <c r="F15" s="423"/>
      <c r="G15" s="423"/>
      <c r="H15" s="423"/>
      <c r="I15" s="423"/>
      <c r="J15" s="423"/>
      <c r="K15" s="423"/>
      <c r="L15" s="423"/>
      <c r="M15" s="423"/>
    </row>
    <row r="16" spans="2:30" ht="17.399999999999999" x14ac:dyDescent="0.3">
      <c r="B16" s="9" t="s">
        <v>90</v>
      </c>
      <c r="D16" s="418" t="s">
        <v>91</v>
      </c>
      <c r="E16" s="418"/>
      <c r="F16" s="418"/>
    </row>
    <row r="17" spans="2:22" x14ac:dyDescent="0.3">
      <c r="O17" s="48"/>
    </row>
    <row r="18" spans="2:22" ht="31.2" x14ac:dyDescent="0.3">
      <c r="C18" s="41"/>
      <c r="D18" s="373" t="s">
        <v>185</v>
      </c>
      <c r="E18" s="373" t="s">
        <v>176</v>
      </c>
      <c r="F18" s="373" t="s">
        <v>89</v>
      </c>
      <c r="T18" s="50"/>
      <c r="U18" s="50"/>
      <c r="V18" s="51"/>
    </row>
    <row r="19" spans="2:22" x14ac:dyDescent="0.3">
      <c r="C19" s="41"/>
      <c r="T19" s="50"/>
      <c r="U19" s="50"/>
      <c r="V19" s="51"/>
    </row>
    <row r="20" spans="2:22" x14ac:dyDescent="0.3">
      <c r="B20" s="41" t="s">
        <v>5</v>
      </c>
      <c r="C20" s="41"/>
      <c r="D20" s="292">
        <v>1.083</v>
      </c>
      <c r="E20" s="292">
        <v>1.052</v>
      </c>
      <c r="F20" s="374">
        <f>(D20-E20)/E20*100</f>
        <v>2.9467680608364937</v>
      </c>
      <c r="O20" s="37"/>
      <c r="T20" s="50"/>
      <c r="U20" s="51"/>
    </row>
    <row r="21" spans="2:22" x14ac:dyDescent="0.3">
      <c r="B21" s="153" t="s">
        <v>6</v>
      </c>
      <c r="C21" s="153"/>
      <c r="D21" s="293">
        <v>1.085</v>
      </c>
      <c r="E21" s="293">
        <v>1.036</v>
      </c>
      <c r="F21" s="375">
        <f>(D21-E21)/E21*100</f>
        <v>4.7297297297297227</v>
      </c>
    </row>
    <row r="22" spans="2:22" x14ac:dyDescent="0.3">
      <c r="C22" s="41"/>
    </row>
    <row r="27" spans="2:22" x14ac:dyDescent="0.3">
      <c r="J27" s="48"/>
      <c r="K27" s="48"/>
    </row>
    <row r="30" spans="2:22" x14ac:dyDescent="0.3">
      <c r="G30" s="55"/>
      <c r="H30" s="56"/>
    </row>
    <row r="31" spans="2:22" x14ac:dyDescent="0.3">
      <c r="B31" s="59"/>
      <c r="C31" s="59"/>
      <c r="D31" s="60"/>
      <c r="E31" s="57"/>
      <c r="F31" s="57"/>
      <c r="G31" s="57"/>
      <c r="H31" s="60"/>
    </row>
    <row r="32" spans="2:22" x14ac:dyDescent="0.3">
      <c r="B32" s="52"/>
      <c r="C32" s="52"/>
      <c r="D32" s="53"/>
      <c r="E32" s="54"/>
      <c r="F32" s="52"/>
      <c r="G32" s="52"/>
      <c r="H32" s="53"/>
    </row>
    <row r="33" spans="2:8" x14ac:dyDescent="0.3">
      <c r="B33" s="59"/>
      <c r="C33" s="59"/>
      <c r="D33" s="60"/>
      <c r="E33" s="57"/>
      <c r="F33" s="59"/>
      <c r="G33" s="59"/>
      <c r="H33" s="60"/>
    </row>
    <row r="35" spans="2:8" x14ac:dyDescent="0.3">
      <c r="D35" s="14"/>
      <c r="E35" s="14"/>
    </row>
    <row r="36" spans="2:8" x14ac:dyDescent="0.3">
      <c r="D36" s="61"/>
      <c r="E36" s="61"/>
      <c r="F36" s="58"/>
      <c r="G36" s="58"/>
    </row>
    <row r="37" spans="2:8" x14ac:dyDescent="0.3">
      <c r="D37" s="61"/>
      <c r="E37" s="61"/>
      <c r="F37" s="58"/>
      <c r="G37" s="58"/>
    </row>
  </sheetData>
  <mergeCells count="14">
    <mergeCell ref="AB6:AD6"/>
    <mergeCell ref="D16:F16"/>
    <mergeCell ref="Y6:AA6"/>
    <mergeCell ref="W6:X6"/>
    <mergeCell ref="D2:X2"/>
    <mergeCell ref="D4:J4"/>
    <mergeCell ref="L4:R4"/>
    <mergeCell ref="T4:X4"/>
    <mergeCell ref="D6:F6"/>
    <mergeCell ref="L6:N6"/>
    <mergeCell ref="T6:U6"/>
    <mergeCell ref="D15:M15"/>
    <mergeCell ref="H6:J6"/>
    <mergeCell ref="P6:R6"/>
  </mergeCells>
  <printOptions horizontalCentered="1" verticalCentered="1"/>
  <pageMargins left="0" right="0" top="0" bottom="0" header="0" footer="0"/>
  <pageSetup paperSize="9" scale="60" orientation="landscape" r:id="rId1"/>
  <headerFooter>
    <oddFooter>&amp;L_x000D_&amp;1#&amp;"Aptos"&amp;10&amp;K000000 ERCROS-Documento de uso interno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538DD5"/>
  </sheetPr>
  <dimension ref="B2:S43"/>
  <sheetViews>
    <sheetView workbookViewId="0">
      <selection activeCell="D6" sqref="D6:F6"/>
    </sheetView>
  </sheetViews>
  <sheetFormatPr baseColWidth="10" defaultColWidth="11" defaultRowHeight="15.6" x14ac:dyDescent="0.3"/>
  <cols>
    <col min="1" max="1" width="11" style="12"/>
    <col min="2" max="2" width="34.5" style="12" customWidth="1"/>
    <col min="3" max="3" width="0.8984375" style="12" customWidth="1"/>
    <col min="4" max="4" width="13.59765625" style="198" customWidth="1"/>
    <col min="5" max="5" width="0.8984375" style="12" customWidth="1"/>
    <col min="6" max="6" width="13.59765625" style="198" customWidth="1"/>
    <col min="7" max="7" width="0.8984375" style="12" customWidth="1"/>
    <col min="8" max="8" width="13.59765625" style="198" customWidth="1"/>
    <col min="9" max="9" width="0.8984375" style="12" customWidth="1"/>
    <col min="10" max="10" width="13.59765625" style="198" customWidth="1"/>
    <col min="11" max="13" width="11" style="12"/>
    <col min="14" max="14" width="9.69921875" style="12" customWidth="1"/>
    <col min="15" max="16" width="7.59765625" style="12" customWidth="1"/>
    <col min="17" max="17" width="6.69921875" style="12" customWidth="1"/>
    <col min="18" max="18" width="7.3984375" style="12" customWidth="1"/>
    <col min="19" max="19" width="7.5" style="12" customWidth="1"/>
    <col min="20" max="20" width="7.09765625" style="12" customWidth="1"/>
    <col min="21" max="21" width="6.09765625" style="12" customWidth="1"/>
    <col min="22" max="16384" width="11" style="12"/>
  </cols>
  <sheetData>
    <row r="2" spans="2:19" ht="28.8" customHeight="1" x14ac:dyDescent="0.3">
      <c r="B2" s="418" t="s">
        <v>16</v>
      </c>
      <c r="C2" s="418"/>
      <c r="D2" s="418"/>
      <c r="E2" s="418"/>
      <c r="F2" s="418"/>
      <c r="G2" s="418"/>
      <c r="H2" s="418"/>
      <c r="I2" s="418"/>
      <c r="J2" s="418"/>
    </row>
    <row r="3" spans="2:19" ht="17.399999999999999" x14ac:dyDescent="0.3">
      <c r="B3" s="89"/>
      <c r="C3" s="89"/>
      <c r="D3" s="89"/>
      <c r="E3" s="89"/>
      <c r="F3" s="89"/>
      <c r="G3" s="89"/>
      <c r="H3" s="89"/>
      <c r="I3" s="89"/>
      <c r="J3" s="89"/>
    </row>
    <row r="4" spans="2:19" ht="24" customHeight="1" x14ac:dyDescent="0.3">
      <c r="B4" s="52" t="s">
        <v>57</v>
      </c>
      <c r="C4" s="52"/>
      <c r="D4" s="31" t="s">
        <v>179</v>
      </c>
      <c r="E4" s="38"/>
      <c r="F4" s="31" t="s">
        <v>172</v>
      </c>
      <c r="G4" s="38"/>
      <c r="H4" s="31" t="s">
        <v>87</v>
      </c>
      <c r="I4" s="38"/>
      <c r="J4" s="31" t="s">
        <v>58</v>
      </c>
      <c r="K4" s="67"/>
      <c r="L4" s="67"/>
      <c r="M4" s="67"/>
      <c r="N4" s="28"/>
    </row>
    <row r="5" spans="2:19" x14ac:dyDescent="0.3">
      <c r="B5" s="52"/>
      <c r="C5" s="52"/>
      <c r="D5" s="52"/>
      <c r="E5" s="52"/>
      <c r="F5" s="52"/>
      <c r="G5" s="52"/>
      <c r="H5" s="67"/>
      <c r="I5" s="67"/>
      <c r="J5" s="67"/>
      <c r="K5" s="67"/>
      <c r="L5" s="67"/>
      <c r="M5" s="67"/>
      <c r="N5" s="28"/>
    </row>
    <row r="6" spans="2:19" ht="17.399999999999999" x14ac:dyDescent="0.3">
      <c r="B6" s="359" t="s">
        <v>16</v>
      </c>
      <c r="C6" s="198"/>
      <c r="D6" s="255">
        <f>D7+D8</f>
        <v>485793</v>
      </c>
      <c r="E6" s="53"/>
      <c r="F6" s="255">
        <f>F7+F8</f>
        <v>698587</v>
      </c>
      <c r="G6" s="53"/>
      <c r="H6" s="197">
        <f>H7+H8</f>
        <v>-212794</v>
      </c>
      <c r="I6" s="53"/>
      <c r="J6" s="401">
        <f t="shared" ref="J6:J12" si="0">(D6-F6)/F6*100</f>
        <v>-30.460629814182056</v>
      </c>
      <c r="K6" s="67"/>
      <c r="L6" s="67"/>
      <c r="M6" s="68"/>
      <c r="N6" s="28"/>
    </row>
    <row r="7" spans="2:19" x14ac:dyDescent="0.3">
      <c r="B7" s="360" t="s">
        <v>9</v>
      </c>
      <c r="C7" s="361"/>
      <c r="D7" s="256">
        <f>-Resultados!D14</f>
        <v>348324</v>
      </c>
      <c r="E7" s="53"/>
      <c r="F7" s="256">
        <f>-Resultados!F14</f>
        <v>470572</v>
      </c>
      <c r="G7" s="53"/>
      <c r="H7" s="53">
        <f>+D7-F7</f>
        <v>-122248</v>
      </c>
      <c r="I7" s="53"/>
      <c r="J7" s="402">
        <f t="shared" si="0"/>
        <v>-25.978596261571024</v>
      </c>
      <c r="K7" s="69"/>
      <c r="L7" s="69"/>
      <c r="M7" s="70"/>
      <c r="N7" s="28"/>
    </row>
    <row r="8" spans="2:19" x14ac:dyDescent="0.3">
      <c r="B8" s="396" t="s">
        <v>187</v>
      </c>
      <c r="C8" s="397"/>
      <c r="D8" s="398">
        <f>-(Resultados!D16)</f>
        <v>137469</v>
      </c>
      <c r="E8" s="399"/>
      <c r="F8" s="398">
        <f>-Resultados!F16</f>
        <v>228015</v>
      </c>
      <c r="G8" s="399"/>
      <c r="H8" s="400">
        <f>H9+H10+H11+H12</f>
        <v>-90546</v>
      </c>
      <c r="I8" s="400"/>
      <c r="J8" s="403">
        <f t="shared" si="0"/>
        <v>-39.710545358857971</v>
      </c>
      <c r="K8" s="71"/>
      <c r="L8" s="84"/>
      <c r="M8" s="84"/>
      <c r="N8" s="84"/>
      <c r="O8" s="28"/>
      <c r="P8" s="28"/>
      <c r="Q8" s="28"/>
      <c r="R8" s="28"/>
    </row>
    <row r="9" spans="2:19" x14ac:dyDescent="0.3">
      <c r="B9" s="361" t="s">
        <v>8</v>
      </c>
      <c r="C9" s="361"/>
      <c r="D9" s="362">
        <v>75178</v>
      </c>
      <c r="E9" s="35"/>
      <c r="F9" s="203">
        <v>174105</v>
      </c>
      <c r="G9" s="84"/>
      <c r="H9" s="60">
        <f>+D9-F9</f>
        <v>-98927</v>
      </c>
      <c r="I9" s="60"/>
      <c r="J9" s="404">
        <f t="shared" si="0"/>
        <v>-56.820309583297437</v>
      </c>
      <c r="K9" s="71"/>
      <c r="L9" s="69"/>
      <c r="M9" s="70"/>
      <c r="N9" s="28"/>
      <c r="O9" s="28"/>
      <c r="P9" s="28"/>
      <c r="Q9" s="28"/>
      <c r="R9" s="28"/>
    </row>
    <row r="10" spans="2:19" x14ac:dyDescent="0.3">
      <c r="B10" s="361" t="s">
        <v>13</v>
      </c>
      <c r="C10" s="361"/>
      <c r="D10" s="362">
        <v>59801</v>
      </c>
      <c r="E10" s="35"/>
      <c r="F10" s="203">
        <v>51434</v>
      </c>
      <c r="G10" s="84"/>
      <c r="H10" s="60">
        <f>+D10-F10</f>
        <v>8367</v>
      </c>
      <c r="I10" s="60"/>
      <c r="J10" s="404">
        <f t="shared" si="0"/>
        <v>16.267449546992264</v>
      </c>
      <c r="K10" s="71"/>
      <c r="L10" s="69"/>
      <c r="M10" s="70"/>
      <c r="N10" s="28"/>
      <c r="O10" s="28"/>
      <c r="P10" s="28"/>
      <c r="Q10" s="28"/>
      <c r="R10" s="28"/>
    </row>
    <row r="11" spans="2:19" x14ac:dyDescent="0.3">
      <c r="B11" s="361" t="s">
        <v>14</v>
      </c>
      <c r="C11" s="361"/>
      <c r="D11" s="362">
        <v>2486</v>
      </c>
      <c r="E11" s="35"/>
      <c r="F11" s="203">
        <v>2473</v>
      </c>
      <c r="G11" s="84"/>
      <c r="H11" s="60">
        <f>+D11-F11</f>
        <v>13</v>
      </c>
      <c r="I11" s="60"/>
      <c r="J11" s="404">
        <f t="shared" si="0"/>
        <v>0.52567731500202186</v>
      </c>
      <c r="K11" s="71"/>
      <c r="L11" s="69"/>
      <c r="M11" s="70"/>
      <c r="N11" s="28"/>
      <c r="O11" s="28"/>
      <c r="P11" s="28"/>
      <c r="Q11" s="28"/>
      <c r="R11" s="28"/>
    </row>
    <row r="12" spans="2:19" x14ac:dyDescent="0.3">
      <c r="B12" s="361" t="s">
        <v>4</v>
      </c>
      <c r="C12" s="361"/>
      <c r="D12" s="35">
        <v>4</v>
      </c>
      <c r="E12" s="35"/>
      <c r="F12" s="203">
        <v>3</v>
      </c>
      <c r="G12" s="84"/>
      <c r="H12" s="60">
        <f>+D12-F12</f>
        <v>1</v>
      </c>
      <c r="I12" s="60"/>
      <c r="J12" s="404">
        <f t="shared" si="0"/>
        <v>33.333333333333329</v>
      </c>
      <c r="K12" s="28"/>
      <c r="L12" s="69"/>
      <c r="M12" s="70"/>
      <c r="N12" s="28"/>
      <c r="O12" s="28"/>
      <c r="P12" s="28"/>
      <c r="Q12" s="28"/>
      <c r="R12" s="28"/>
    </row>
    <row r="13" spans="2:19" x14ac:dyDescent="0.3">
      <c r="B13" s="198"/>
      <c r="C13" s="198"/>
      <c r="D13" s="257"/>
      <c r="E13" s="198"/>
      <c r="F13" s="257"/>
      <c r="G13" s="198"/>
      <c r="H13" s="59"/>
      <c r="I13" s="59"/>
      <c r="J13" s="405"/>
      <c r="K13" s="35"/>
      <c r="L13" s="28"/>
      <c r="M13" s="70"/>
      <c r="N13" s="28"/>
      <c r="O13" s="28"/>
      <c r="P13" s="28"/>
      <c r="Q13" s="28"/>
      <c r="R13" s="28"/>
    </row>
    <row r="14" spans="2:19" s="145" customFormat="1" ht="18" x14ac:dyDescent="0.35">
      <c r="B14" s="161" t="s">
        <v>5</v>
      </c>
      <c r="C14" s="162"/>
      <c r="D14" s="258">
        <f>Resultados!D7</f>
        <v>707214</v>
      </c>
      <c r="E14" s="164"/>
      <c r="F14" s="258">
        <f>Resultados!F7</f>
        <v>998532</v>
      </c>
      <c r="G14" s="164"/>
      <c r="H14" s="163">
        <f>D14-F14</f>
        <v>-291318</v>
      </c>
      <c r="I14" s="162"/>
      <c r="J14" s="406">
        <f>(D14-F14)/F14*100</f>
        <v>-29.174628354424293</v>
      </c>
      <c r="N14" s="165"/>
    </row>
    <row r="15" spans="2:19" x14ac:dyDescent="0.3">
      <c r="B15" s="59"/>
      <c r="C15" s="59"/>
      <c r="D15" s="259"/>
      <c r="E15" s="60"/>
      <c r="F15" s="259"/>
      <c r="G15" s="60"/>
      <c r="H15" s="59"/>
      <c r="I15" s="59"/>
      <c r="J15" s="73"/>
      <c r="K15" s="28"/>
      <c r="L15" s="28"/>
      <c r="M15" s="28"/>
      <c r="N15" s="70"/>
      <c r="O15" s="28"/>
      <c r="P15" s="28"/>
      <c r="Q15" s="28"/>
      <c r="R15" s="28"/>
      <c r="S15" s="28"/>
    </row>
    <row r="16" spans="2:19" x14ac:dyDescent="0.3">
      <c r="B16" s="91" t="s">
        <v>15</v>
      </c>
      <c r="C16" s="52"/>
      <c r="D16" s="260">
        <f>D6/D14</f>
        <v>0.68691089260110805</v>
      </c>
      <c r="E16" s="54"/>
      <c r="F16" s="260">
        <f>F6/F14</f>
        <v>0.69961403340103268</v>
      </c>
      <c r="G16" s="54"/>
      <c r="H16" s="54"/>
      <c r="I16" s="54"/>
      <c r="J16" s="54"/>
      <c r="K16" s="54"/>
      <c r="L16" s="54"/>
      <c r="M16" s="54"/>
      <c r="N16" s="68"/>
      <c r="O16" s="28"/>
      <c r="P16" s="28"/>
      <c r="Q16" s="28"/>
      <c r="R16" s="28"/>
      <c r="S16" s="28"/>
    </row>
    <row r="17" spans="2:17" x14ac:dyDescent="0.3">
      <c r="B17" s="52"/>
      <c r="C17" s="52"/>
      <c r="D17" s="68"/>
      <c r="E17" s="68"/>
      <c r="F17" s="68"/>
      <c r="G17" s="68"/>
      <c r="H17" s="68"/>
      <c r="I17" s="68"/>
      <c r="J17" s="68"/>
      <c r="K17" s="68"/>
      <c r="L17" s="68"/>
      <c r="M17" s="28"/>
      <c r="N17" s="28"/>
      <c r="O17" s="28"/>
      <c r="P17" s="28"/>
      <c r="Q17" s="28"/>
    </row>
    <row r="18" spans="2:17" x14ac:dyDescent="0.3">
      <c r="B18" s="28"/>
      <c r="C18" s="28"/>
      <c r="D18" s="52"/>
      <c r="E18" s="52"/>
      <c r="F18" s="52"/>
      <c r="G18" s="9"/>
      <c r="H18" s="79"/>
      <c r="I18" s="79"/>
      <c r="J18" s="78"/>
      <c r="K18" s="74"/>
      <c r="L18" s="67"/>
      <c r="O18" s="28"/>
      <c r="P18" s="28"/>
      <c r="Q18" s="28"/>
    </row>
    <row r="19" spans="2:17" x14ac:dyDescent="0.3">
      <c r="B19" s="28"/>
      <c r="C19" s="28"/>
      <c r="D19" s="199"/>
      <c r="E19" s="2"/>
      <c r="F19" s="199"/>
      <c r="G19" s="2"/>
      <c r="H19" s="70"/>
      <c r="I19" s="70"/>
      <c r="J19" s="86"/>
      <c r="K19" s="28"/>
      <c r="L19" s="28"/>
      <c r="O19" s="28"/>
      <c r="P19" s="28"/>
      <c r="Q19" s="28"/>
    </row>
    <row r="20" spans="2:17" x14ac:dyDescent="0.3">
      <c r="B20" s="59"/>
      <c r="C20" s="59"/>
      <c r="D20" s="73"/>
      <c r="E20" s="73"/>
      <c r="F20" s="73"/>
      <c r="G20" s="73"/>
      <c r="H20" s="73"/>
      <c r="I20" s="73"/>
      <c r="J20" s="75"/>
      <c r="K20" s="28"/>
      <c r="L20" s="28"/>
      <c r="M20" s="37"/>
      <c r="N20" s="37"/>
      <c r="O20" s="28"/>
      <c r="P20" s="28"/>
      <c r="Q20" s="28"/>
    </row>
    <row r="21" spans="2:17" x14ac:dyDescent="0.3">
      <c r="B21" s="59"/>
      <c r="C21" s="59"/>
      <c r="D21" s="73"/>
      <c r="E21" s="73"/>
      <c r="F21" s="73"/>
      <c r="G21" s="73"/>
      <c r="H21" s="73"/>
      <c r="I21" s="73"/>
      <c r="J21" s="59"/>
      <c r="K21" s="76"/>
      <c r="L21" s="76"/>
      <c r="M21" s="28"/>
      <c r="N21" s="28"/>
      <c r="O21" s="28"/>
      <c r="P21" s="28"/>
      <c r="Q21" s="28"/>
    </row>
    <row r="22" spans="2:17" x14ac:dyDescent="0.3">
      <c r="B22" s="77"/>
      <c r="C22" s="77"/>
      <c r="D22" s="77"/>
      <c r="E22" s="77"/>
      <c r="F22" s="77"/>
      <c r="G22" s="77"/>
      <c r="H22" s="77"/>
      <c r="I22" s="77"/>
      <c r="J22" s="59"/>
      <c r="K22" s="28"/>
      <c r="L22" s="61"/>
    </row>
    <row r="23" spans="2:17" x14ac:dyDescent="0.3">
      <c r="F23" s="204"/>
      <c r="N23" s="87"/>
      <c r="O23" s="87"/>
    </row>
    <row r="24" spans="2:17" x14ac:dyDescent="0.3">
      <c r="B24" s="41"/>
      <c r="C24" s="41"/>
      <c r="D24" s="46"/>
      <c r="E24" s="46"/>
      <c r="F24" s="204"/>
      <c r="G24" s="46"/>
      <c r="H24" s="78"/>
      <c r="I24" s="78"/>
      <c r="J24" s="78"/>
      <c r="K24" s="79"/>
      <c r="L24" s="78"/>
    </row>
    <row r="25" spans="2:17" x14ac:dyDescent="0.3">
      <c r="B25" s="41"/>
      <c r="C25" s="41"/>
      <c r="D25" s="41"/>
      <c r="E25" s="41"/>
      <c r="F25" s="204"/>
      <c r="G25" s="41"/>
      <c r="H25" s="35"/>
      <c r="I25" s="35"/>
      <c r="J25" s="35"/>
      <c r="K25" s="70"/>
      <c r="L25" s="80"/>
    </row>
    <row r="26" spans="2:17" ht="16.2" thickBot="1" x14ac:dyDescent="0.35">
      <c r="B26" s="41"/>
      <c r="C26" s="41"/>
      <c r="D26" s="41"/>
      <c r="E26" s="41"/>
      <c r="F26" s="205"/>
      <c r="G26" s="41"/>
      <c r="H26" s="35"/>
      <c r="I26" s="35"/>
      <c r="J26" s="35"/>
      <c r="K26" s="70"/>
      <c r="L26" s="80"/>
    </row>
    <row r="27" spans="2:17" x14ac:dyDescent="0.3">
      <c r="B27" s="41"/>
      <c r="C27" s="41"/>
      <c r="D27" s="88"/>
      <c r="E27" s="88"/>
      <c r="F27" s="88"/>
      <c r="G27" s="88"/>
      <c r="H27" s="35"/>
      <c r="I27" s="35"/>
      <c r="J27" s="80"/>
      <c r="K27" s="70"/>
      <c r="L27" s="80"/>
    </row>
    <row r="28" spans="2:17" x14ac:dyDescent="0.3">
      <c r="B28" s="41"/>
      <c r="C28" s="41"/>
      <c r="D28" s="41"/>
      <c r="E28" s="41"/>
      <c r="F28" s="41"/>
      <c r="G28" s="41"/>
      <c r="H28" s="35"/>
      <c r="I28" s="35"/>
      <c r="J28" s="35"/>
      <c r="K28" s="70"/>
      <c r="L28" s="80"/>
    </row>
    <row r="29" spans="2:17" x14ac:dyDescent="0.3">
      <c r="B29" s="46"/>
      <c r="C29" s="46"/>
      <c r="D29" s="46"/>
      <c r="E29" s="46"/>
      <c r="F29" s="46"/>
      <c r="G29" s="46"/>
      <c r="H29" s="78"/>
      <c r="I29" s="78"/>
      <c r="J29" s="78"/>
      <c r="K29" s="68"/>
      <c r="L29" s="81"/>
    </row>
    <row r="35" spans="2:10" x14ac:dyDescent="0.3">
      <c r="D35" s="200"/>
      <c r="E35" s="15"/>
      <c r="F35" s="200"/>
      <c r="G35" s="15"/>
    </row>
    <row r="37" spans="2:10" x14ac:dyDescent="0.3">
      <c r="B37" s="52"/>
      <c r="C37" s="52"/>
      <c r="D37" s="52"/>
      <c r="E37" s="52"/>
      <c r="F37" s="52"/>
      <c r="G37" s="52"/>
      <c r="H37" s="67"/>
      <c r="I37" s="82"/>
      <c r="J37" s="67"/>
    </row>
    <row r="38" spans="2:10" x14ac:dyDescent="0.3">
      <c r="B38" s="59"/>
      <c r="C38" s="59"/>
      <c r="D38" s="53"/>
      <c r="E38" s="53"/>
      <c r="F38" s="53"/>
      <c r="G38" s="53"/>
      <c r="H38" s="53"/>
      <c r="I38" s="5"/>
      <c r="J38" s="201"/>
    </row>
    <row r="39" spans="2:10" x14ac:dyDescent="0.3">
      <c r="B39" s="59"/>
      <c r="C39" s="59"/>
      <c r="D39" s="83"/>
      <c r="E39" s="83"/>
      <c r="F39" s="83"/>
      <c r="G39" s="83"/>
      <c r="H39" s="53"/>
      <c r="I39" s="5"/>
      <c r="J39" s="201"/>
    </row>
    <row r="40" spans="2:10" x14ac:dyDescent="0.3">
      <c r="B40" s="72"/>
      <c r="C40" s="72"/>
      <c r="D40" s="84"/>
      <c r="E40" s="84"/>
      <c r="F40" s="84"/>
      <c r="G40" s="84"/>
      <c r="H40" s="60"/>
      <c r="I40" s="13"/>
      <c r="J40" s="202"/>
    </row>
    <row r="41" spans="2:10" x14ac:dyDescent="0.3">
      <c r="B41" s="72"/>
      <c r="C41" s="72"/>
      <c r="D41" s="84"/>
      <c r="E41" s="84"/>
      <c r="F41" s="84"/>
      <c r="G41" s="84"/>
      <c r="H41" s="60"/>
      <c r="I41" s="13"/>
      <c r="J41" s="202"/>
    </row>
    <row r="42" spans="2:10" x14ac:dyDescent="0.3">
      <c r="B42" s="72"/>
      <c r="C42" s="72"/>
      <c r="D42" s="84"/>
      <c r="E42" s="84"/>
      <c r="F42" s="84"/>
      <c r="G42" s="84"/>
      <c r="H42" s="60"/>
      <c r="I42" s="13"/>
      <c r="J42" s="202"/>
    </row>
    <row r="43" spans="2:10" x14ac:dyDescent="0.3">
      <c r="B43" s="85"/>
      <c r="C43" s="85"/>
      <c r="D43" s="84"/>
      <c r="E43" s="84"/>
      <c r="F43" s="84"/>
      <c r="G43" s="84"/>
      <c r="H43" s="60"/>
      <c r="I43" s="13"/>
      <c r="J43" s="202"/>
    </row>
  </sheetData>
  <mergeCells count="1">
    <mergeCell ref="B2:J2"/>
  </mergeCells>
  <pageMargins left="0.7" right="0.7" top="0.75" bottom="0.75" header="0.3" footer="0.3"/>
  <pageSetup paperSize="9" orientation="landscape" r:id="rId1"/>
  <headerFooter>
    <oddFooter>&amp;L_x000D_&amp;1#&amp;"Aptos"&amp;10&amp;K000000 ERCROS-Documento de uso interno</oddFooter>
  </headerFooter>
  <ignoredErrors>
    <ignoredError sqref="H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38DD5"/>
    <pageSetUpPr fitToPage="1"/>
  </sheetPr>
  <dimension ref="B2:J54"/>
  <sheetViews>
    <sheetView topLeftCell="A2" workbookViewId="0">
      <selection activeCell="F19" sqref="F19"/>
    </sheetView>
  </sheetViews>
  <sheetFormatPr baseColWidth="10" defaultColWidth="11" defaultRowHeight="15.6" x14ac:dyDescent="0.3"/>
  <cols>
    <col min="1" max="1" width="11" style="12"/>
    <col min="2" max="2" width="45.69921875" style="12" customWidth="1"/>
    <col min="3" max="3" width="0.8984375" style="12" customWidth="1"/>
    <col min="4" max="4" width="13.09765625" style="12" customWidth="1"/>
    <col min="5" max="5" width="0.8984375" style="12" customWidth="1"/>
    <col min="6" max="6" width="13.09765625" style="12" customWidth="1"/>
    <col min="7" max="7" width="0.8984375" style="12" customWidth="1"/>
    <col min="8" max="8" width="13.09765625" style="12" customWidth="1"/>
    <col min="9" max="9" width="0.8984375" style="12" customWidth="1"/>
    <col min="10" max="10" width="13.09765625" style="12" customWidth="1"/>
    <col min="11" max="16384" width="11" style="12"/>
  </cols>
  <sheetData>
    <row r="2" spans="2:10" ht="40.200000000000003" customHeight="1" x14ac:dyDescent="0.3">
      <c r="B2" s="424" t="s">
        <v>94</v>
      </c>
      <c r="C2" s="424"/>
      <c r="D2" s="424"/>
      <c r="E2" s="424"/>
      <c r="F2" s="424"/>
      <c r="G2" s="424"/>
      <c r="H2" s="424"/>
      <c r="I2" s="424"/>
      <c r="J2" s="424"/>
    </row>
    <row r="3" spans="2:10" x14ac:dyDescent="0.3">
      <c r="B3" s="103"/>
      <c r="C3" s="103"/>
      <c r="D3" s="103"/>
      <c r="E3" s="103"/>
      <c r="F3" s="103"/>
      <c r="G3" s="104"/>
      <c r="H3" s="104"/>
      <c r="I3" s="104"/>
    </row>
    <row r="4" spans="2:10" ht="48" customHeight="1" x14ac:dyDescent="0.3">
      <c r="B4" s="154" t="s">
        <v>57</v>
      </c>
      <c r="C4" s="105"/>
      <c r="D4" s="194" t="s">
        <v>185</v>
      </c>
      <c r="E4" s="195"/>
      <c r="F4" s="194" t="s">
        <v>176</v>
      </c>
      <c r="G4" s="195"/>
      <c r="H4" s="194" t="s">
        <v>87</v>
      </c>
      <c r="I4" s="195"/>
      <c r="J4" s="194" t="s">
        <v>89</v>
      </c>
    </row>
    <row r="5" spans="2:10" x14ac:dyDescent="0.3">
      <c r="B5" s="103"/>
      <c r="C5" s="103"/>
      <c r="D5" s="103"/>
      <c r="E5" s="103"/>
      <c r="F5" s="103"/>
      <c r="G5" s="103"/>
      <c r="H5" s="103"/>
      <c r="I5" s="103"/>
      <c r="J5" s="103"/>
    </row>
    <row r="6" spans="2:10" x14ac:dyDescent="0.3">
      <c r="B6" s="116" t="s">
        <v>41</v>
      </c>
      <c r="C6" s="108"/>
      <c r="D6" s="251">
        <f>+D7+D8+D9+D10</f>
        <v>537638</v>
      </c>
      <c r="E6" s="110"/>
      <c r="F6" s="251">
        <f>+F7+F8+F10</f>
        <v>750525</v>
      </c>
      <c r="G6" s="110"/>
      <c r="H6" s="117">
        <f>D6-F6</f>
        <v>-212887</v>
      </c>
      <c r="I6" s="111"/>
      <c r="J6" s="365">
        <f>(D6-F6)/F6*100</f>
        <v>-28.365077778888111</v>
      </c>
    </row>
    <row r="7" spans="2:10" x14ac:dyDescent="0.3">
      <c r="B7" s="118" t="s">
        <v>9</v>
      </c>
      <c r="C7" s="106"/>
      <c r="D7" s="196">
        <f>-Resultados!D14</f>
        <v>348324</v>
      </c>
      <c r="E7" s="113"/>
      <c r="F7" s="196">
        <f>-Resultados!F14</f>
        <v>470572</v>
      </c>
      <c r="G7" s="113"/>
      <c r="H7" s="114">
        <f>D7-F7</f>
        <v>-122248</v>
      </c>
      <c r="I7" s="114"/>
      <c r="J7" s="369">
        <f>(D7-F7)/F7+100</f>
        <v>99.740214037384291</v>
      </c>
    </row>
    <row r="8" spans="2:10" x14ac:dyDescent="0.3">
      <c r="B8" s="118" t="s">
        <v>10</v>
      </c>
      <c r="C8" s="106"/>
      <c r="D8" s="196">
        <f>-Resultados!D16</f>
        <v>137469</v>
      </c>
      <c r="E8" s="196"/>
      <c r="F8" s="196">
        <f>-Resultados!F16</f>
        <v>228015</v>
      </c>
      <c r="G8" s="113"/>
      <c r="H8" s="114">
        <f>D8-F8</f>
        <v>-90546</v>
      </c>
      <c r="I8" s="114"/>
      <c r="J8" s="369">
        <f>(D8-F8)/F8*100</f>
        <v>-39.710545358857971</v>
      </c>
    </row>
    <row r="9" spans="2:10" x14ac:dyDescent="0.3">
      <c r="B9" s="118" t="str">
        <f>Resultados!B15</f>
        <v>Reducción de existencias de productos terminados</v>
      </c>
      <c r="C9" s="106"/>
      <c r="D9" s="196">
        <f>-Resultados!D15</f>
        <v>8880</v>
      </c>
      <c r="E9" s="196"/>
      <c r="F9" s="196" t="s">
        <v>180</v>
      </c>
      <c r="G9" s="113"/>
      <c r="H9" s="114" t="s">
        <v>180</v>
      </c>
      <c r="I9" s="114"/>
      <c r="J9" s="369" t="s">
        <v>188</v>
      </c>
    </row>
    <row r="10" spans="2:10" x14ac:dyDescent="0.3">
      <c r="B10" s="118" t="str">
        <f>Resultados!B17</f>
        <v>Transportes</v>
      </c>
      <c r="C10" s="106"/>
      <c r="D10" s="196">
        <f>-Resultados!D17</f>
        <v>42965</v>
      </c>
      <c r="E10" s="196"/>
      <c r="F10" s="196">
        <f>-Resultados!F17</f>
        <v>51938</v>
      </c>
      <c r="G10" s="113"/>
      <c r="H10" s="114">
        <f>D10-F10</f>
        <v>-8973</v>
      </c>
      <c r="I10" s="114"/>
      <c r="J10" s="369">
        <f>(D10-F10)/F10*100</f>
        <v>-17.276367977203588</v>
      </c>
    </row>
    <row r="11" spans="2:10" x14ac:dyDescent="0.3">
      <c r="B11" s="103"/>
      <c r="C11" s="106"/>
      <c r="D11" s="252"/>
      <c r="E11" s="112"/>
      <c r="F11" s="252"/>
      <c r="G11" s="112"/>
      <c r="H11" s="111"/>
      <c r="I11" s="111"/>
      <c r="J11" s="370"/>
    </row>
    <row r="12" spans="2:10" x14ac:dyDescent="0.3">
      <c r="B12" s="116" t="s">
        <v>42</v>
      </c>
      <c r="C12" s="108"/>
      <c r="D12" s="236">
        <f>D13+D14</f>
        <v>170692</v>
      </c>
      <c r="E12" s="115"/>
      <c r="F12" s="236">
        <f>F13+F14</f>
        <v>165887</v>
      </c>
      <c r="G12" s="115"/>
      <c r="H12" s="117">
        <f>D12-F12</f>
        <v>4805</v>
      </c>
      <c r="I12" s="111"/>
      <c r="J12" s="365">
        <f>(D12-F12)/F12+100</f>
        <v>100.02896550061186</v>
      </c>
    </row>
    <row r="13" spans="2:10" x14ac:dyDescent="0.3">
      <c r="B13" s="118" t="s">
        <v>43</v>
      </c>
      <c r="C13" s="106"/>
      <c r="D13" s="196">
        <f>-Resultados!D18</f>
        <v>91627</v>
      </c>
      <c r="E13" s="113"/>
      <c r="F13" s="196">
        <f>-Resultados!F18</f>
        <v>89582</v>
      </c>
      <c r="G13" s="113"/>
      <c r="H13" s="114">
        <f>D13-F13</f>
        <v>2045</v>
      </c>
      <c r="I13" s="114"/>
      <c r="J13" s="369">
        <f>(D13-F13)/F13*100</f>
        <v>2.2828246745998078</v>
      </c>
    </row>
    <row r="14" spans="2:10" x14ac:dyDescent="0.3">
      <c r="B14" s="118" t="s">
        <v>38</v>
      </c>
      <c r="C14" s="106"/>
      <c r="D14" s="196">
        <f>-Resultados!D19</f>
        <v>79065</v>
      </c>
      <c r="E14" s="113"/>
      <c r="F14" s="196">
        <f>-Resultados!F19</f>
        <v>76305</v>
      </c>
      <c r="G14" s="113"/>
      <c r="H14" s="114">
        <f>D14-F14</f>
        <v>2760</v>
      </c>
      <c r="I14" s="114"/>
      <c r="J14" s="369">
        <f>(D14-F14)/F14*100</f>
        <v>3.6170631020247686</v>
      </c>
    </row>
    <row r="15" spans="2:10" x14ac:dyDescent="0.3">
      <c r="B15" s="118"/>
      <c r="C15" s="106"/>
      <c r="D15" s="252"/>
      <c r="E15" s="112"/>
      <c r="F15" s="252"/>
      <c r="G15" s="112"/>
      <c r="H15" s="111"/>
      <c r="I15" s="111"/>
      <c r="J15" s="370"/>
    </row>
    <row r="16" spans="2:10" x14ac:dyDescent="0.3">
      <c r="B16" s="116" t="s">
        <v>44</v>
      </c>
      <c r="C16" s="108"/>
      <c r="D16" s="236">
        <f>+D17</f>
        <v>4990</v>
      </c>
      <c r="E16" s="115"/>
      <c r="F16" s="236">
        <v>20612</v>
      </c>
      <c r="G16" s="115"/>
      <c r="H16" s="117">
        <f>D16-F16</f>
        <v>-15622</v>
      </c>
      <c r="I16" s="111"/>
      <c r="J16" s="365">
        <f>(D16-F16)/F16*100</f>
        <v>-75.790801474869014</v>
      </c>
    </row>
    <row r="17" spans="2:10" x14ac:dyDescent="0.3">
      <c r="B17" s="118" t="s">
        <v>151</v>
      </c>
      <c r="C17" s="106"/>
      <c r="D17" s="196">
        <f>-Resultados!D20</f>
        <v>4990</v>
      </c>
      <c r="E17" s="113"/>
      <c r="F17" s="196">
        <f>-Resultados!F20</f>
        <v>20612</v>
      </c>
      <c r="G17" s="113"/>
      <c r="H17" s="114">
        <f>D17-F17</f>
        <v>-15622</v>
      </c>
      <c r="I17" s="114"/>
      <c r="J17" s="369">
        <f>(D17-F17)/F17*100</f>
        <v>-75.790801474869014</v>
      </c>
    </row>
    <row r="18" spans="2:10" x14ac:dyDescent="0.3">
      <c r="B18" s="103"/>
      <c r="C18" s="106"/>
      <c r="D18" s="253"/>
      <c r="E18" s="90"/>
      <c r="F18" s="253"/>
      <c r="G18" s="90"/>
      <c r="H18" s="111"/>
      <c r="I18" s="111"/>
      <c r="J18" s="370"/>
    </row>
    <row r="19" spans="2:10" s="145" customFormat="1" ht="18" x14ac:dyDescent="0.35">
      <c r="B19" s="156" t="s">
        <v>74</v>
      </c>
      <c r="C19" s="157"/>
      <c r="D19" s="254">
        <f>D6+D12+D16</f>
        <v>713320</v>
      </c>
      <c r="E19" s="158"/>
      <c r="F19" s="254">
        <f>F6+F12+F16</f>
        <v>937024</v>
      </c>
      <c r="G19" s="158"/>
      <c r="H19" s="159">
        <f>D19-F19</f>
        <v>-223704</v>
      </c>
      <c r="I19" s="160"/>
      <c r="J19" s="371">
        <f>(D19-F19)/F19*100</f>
        <v>-23.873881565466839</v>
      </c>
    </row>
    <row r="20" spans="2:10" x14ac:dyDescent="0.3">
      <c r="B20" s="103"/>
      <c r="C20" s="103"/>
      <c r="D20" s="107"/>
      <c r="E20" s="107"/>
      <c r="F20" s="107"/>
      <c r="G20" s="103"/>
    </row>
    <row r="21" spans="2:10" x14ac:dyDescent="0.3">
      <c r="B21" s="103"/>
      <c r="C21" s="103"/>
      <c r="D21" s="103"/>
      <c r="E21" s="103"/>
      <c r="F21" s="103"/>
      <c r="G21" s="103"/>
    </row>
    <row r="54" spans="4:6" x14ac:dyDescent="0.3">
      <c r="D54" s="109"/>
      <c r="E54" s="109"/>
      <c r="F54" s="109"/>
    </row>
  </sheetData>
  <mergeCells count="1">
    <mergeCell ref="B2:J2"/>
  </mergeCells>
  <printOptions horizontalCentered="1" verticalCentered="1"/>
  <pageMargins left="0.31496062992125984" right="0.31496062992125984" top="0.74803149606299213" bottom="0.74803149606299213" header="0.31496062992125984" footer="0.31496062992125984"/>
  <pageSetup paperSize="9" orientation="portrait" r:id="rId1"/>
  <headerFooter>
    <oddFooter>&amp;L_x000D_&amp;1#&amp;"Aptos"&amp;10&amp;K000000 ERCROS-Documento de uso interno</oddFooter>
  </headerFooter>
  <ignoredErrors>
    <ignoredError sqref="J7" 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38DD5"/>
    <pageSetUpPr fitToPage="1"/>
  </sheetPr>
  <dimension ref="B2:AA97"/>
  <sheetViews>
    <sheetView tabSelected="1" topLeftCell="A9" zoomScaleNormal="100" workbookViewId="0">
      <selection activeCell="V9" sqref="V9"/>
    </sheetView>
  </sheetViews>
  <sheetFormatPr baseColWidth="10" defaultColWidth="8" defaultRowHeight="15.6" x14ac:dyDescent="0.3"/>
  <cols>
    <col min="1" max="1" width="8" style="93"/>
    <col min="2" max="2" width="20.3984375" style="93" customWidth="1"/>
    <col min="3" max="3" width="0.8984375" style="93" customWidth="1"/>
    <col min="4" max="4" width="10.59765625" style="93" customWidth="1"/>
    <col min="5" max="5" width="8.59765625" style="93" customWidth="1"/>
    <col min="6" max="6" width="0.8984375" style="93" customWidth="1"/>
    <col min="7" max="7" width="10.59765625" style="93" customWidth="1"/>
    <col min="8" max="8" width="8.59765625" style="93" customWidth="1"/>
    <col min="9" max="9" width="0.8984375" style="93" customWidth="1"/>
    <col min="10" max="10" width="10.59765625" style="93" customWidth="1"/>
    <col min="11" max="11" width="8.59765625" style="93" customWidth="1"/>
    <col min="12" max="12" width="0.8984375" style="93" customWidth="1"/>
    <col min="13" max="13" width="10.59765625" style="93" customWidth="1"/>
    <col min="14" max="14" width="8.59765625" style="93" customWidth="1"/>
    <col min="15" max="15" width="0.8984375" style="93" customWidth="1"/>
    <col min="16" max="16" width="10.59765625" style="93" customWidth="1"/>
    <col min="17" max="17" width="8.59765625" style="93" customWidth="1"/>
    <col min="18" max="18" width="0.8984375" style="93" customWidth="1"/>
    <col min="19" max="19" width="10.59765625" style="93" customWidth="1"/>
    <col min="20" max="20" width="8.59765625" style="93" customWidth="1"/>
    <col min="21" max="21" width="8" style="93"/>
    <col min="22" max="22" width="8.69921875" style="93" bestFit="1" customWidth="1"/>
    <col min="23" max="23" width="8" style="93"/>
    <col min="24" max="24" width="8.69921875" style="93" bestFit="1" customWidth="1"/>
    <col min="25" max="16384" width="8" style="93"/>
  </cols>
  <sheetData>
    <row r="2" spans="2:24" ht="15.75" customHeight="1" x14ac:dyDescent="0.3">
      <c r="B2" s="296"/>
      <c r="C2" s="296"/>
      <c r="D2" s="418" t="s">
        <v>92</v>
      </c>
      <c r="E2" s="418"/>
      <c r="F2" s="418"/>
      <c r="G2" s="418"/>
      <c r="H2" s="418"/>
      <c r="I2" s="418"/>
      <c r="J2" s="418"/>
      <c r="K2" s="418"/>
      <c r="L2" s="418"/>
      <c r="M2" s="418"/>
      <c r="N2" s="418"/>
      <c r="O2" s="418"/>
      <c r="P2" s="418"/>
      <c r="Q2" s="418"/>
      <c r="R2" s="418"/>
      <c r="S2" s="418"/>
      <c r="T2" s="418"/>
      <c r="U2" s="319"/>
      <c r="V2" s="319"/>
      <c r="W2" s="319"/>
      <c r="X2" s="319"/>
    </row>
    <row r="3" spans="2:24" ht="4.5" customHeight="1" x14ac:dyDescent="0.3">
      <c r="B3" s="296"/>
      <c r="C3" s="296"/>
      <c r="D3" s="295"/>
      <c r="E3" s="295"/>
      <c r="F3" s="295"/>
      <c r="G3" s="295"/>
      <c r="H3" s="295"/>
      <c r="I3" s="295"/>
      <c r="J3" s="295"/>
      <c r="K3" s="295"/>
      <c r="L3" s="295"/>
      <c r="M3" s="295"/>
      <c r="N3" s="295"/>
      <c r="O3" s="295"/>
      <c r="P3" s="295"/>
      <c r="Q3" s="295"/>
      <c r="R3" s="295"/>
      <c r="S3" s="295"/>
      <c r="T3" s="295"/>
      <c r="U3" s="294"/>
      <c r="V3" s="12"/>
      <c r="W3" s="12"/>
      <c r="X3" s="12"/>
    </row>
    <row r="4" spans="2:24" ht="16.5" customHeight="1" x14ac:dyDescent="0.3">
      <c r="B4" s="301" t="s">
        <v>93</v>
      </c>
      <c r="C4" s="296"/>
      <c r="D4" s="426" t="s">
        <v>179</v>
      </c>
      <c r="E4" s="426"/>
      <c r="F4" s="426"/>
      <c r="G4" s="426"/>
      <c r="H4" s="426"/>
      <c r="I4" s="426"/>
      <c r="J4" s="426"/>
      <c r="K4" s="426"/>
      <c r="L4" s="317"/>
      <c r="M4" s="426" t="s">
        <v>172</v>
      </c>
      <c r="N4" s="426"/>
      <c r="O4" s="426"/>
      <c r="P4" s="426"/>
      <c r="Q4" s="426"/>
      <c r="R4" s="426"/>
      <c r="S4" s="426"/>
      <c r="T4" s="426"/>
      <c r="U4" s="295"/>
      <c r="V4" s="12"/>
      <c r="W4" s="12"/>
      <c r="X4" s="12"/>
    </row>
    <row r="5" spans="2:24" ht="7.5" customHeight="1" x14ac:dyDescent="0.3">
      <c r="B5" s="296"/>
      <c r="C5" s="296"/>
      <c r="D5" s="317"/>
      <c r="E5" s="317"/>
      <c r="F5" s="317"/>
      <c r="G5" s="317"/>
      <c r="H5" s="317"/>
      <c r="I5" s="317"/>
      <c r="J5" s="317"/>
      <c r="K5" s="317"/>
      <c r="L5" s="317"/>
      <c r="M5" s="317"/>
      <c r="N5" s="317"/>
      <c r="O5" s="317"/>
      <c r="P5" s="317"/>
      <c r="Q5" s="317"/>
      <c r="R5" s="317"/>
      <c r="S5" s="317"/>
      <c r="T5" s="317"/>
      <c r="U5" s="295"/>
      <c r="V5" s="12"/>
      <c r="W5" s="12"/>
      <c r="X5" s="12"/>
    </row>
    <row r="6" spans="2:24" ht="31.2" x14ac:dyDescent="0.3">
      <c r="B6" s="296"/>
      <c r="C6" s="296"/>
      <c r="D6" s="316" t="s">
        <v>0</v>
      </c>
      <c r="E6" s="316" t="s">
        <v>84</v>
      </c>
      <c r="F6" s="295"/>
      <c r="G6" s="316" t="s">
        <v>67</v>
      </c>
      <c r="H6" s="316" t="s">
        <v>84</v>
      </c>
      <c r="I6" s="317"/>
      <c r="J6" s="316" t="s">
        <v>68</v>
      </c>
      <c r="K6" s="316" t="s">
        <v>84</v>
      </c>
      <c r="L6" s="295"/>
      <c r="M6" s="316" t="s">
        <v>0</v>
      </c>
      <c r="N6" s="316" t="s">
        <v>84</v>
      </c>
      <c r="O6" s="295"/>
      <c r="P6" s="316" t="s">
        <v>67</v>
      </c>
      <c r="Q6" s="316" t="s">
        <v>84</v>
      </c>
      <c r="R6" s="317"/>
      <c r="S6" s="316" t="s">
        <v>68</v>
      </c>
      <c r="T6" s="316" t="s">
        <v>84</v>
      </c>
      <c r="U6" s="295"/>
      <c r="V6" s="12"/>
      <c r="W6" s="12"/>
      <c r="X6" s="12"/>
    </row>
    <row r="7" spans="2:24" x14ac:dyDescent="0.3">
      <c r="B7" s="296"/>
      <c r="C7" s="296"/>
      <c r="D7" s="296"/>
      <c r="E7" s="296"/>
      <c r="F7" s="296"/>
      <c r="G7" s="296"/>
      <c r="H7" s="296"/>
      <c r="I7" s="296"/>
      <c r="J7" s="296"/>
      <c r="K7" s="296"/>
      <c r="L7" s="296"/>
      <c r="M7" s="296"/>
      <c r="N7" s="296"/>
      <c r="O7" s="296"/>
      <c r="P7" s="296"/>
      <c r="Q7" s="296"/>
      <c r="R7" s="296"/>
      <c r="S7" s="296"/>
      <c r="T7" s="296"/>
      <c r="U7" s="296"/>
      <c r="V7" s="12"/>
      <c r="W7" s="12"/>
      <c r="X7" s="12"/>
    </row>
    <row r="8" spans="2:24" x14ac:dyDescent="0.3">
      <c r="B8" s="296"/>
      <c r="C8" s="296"/>
      <c r="D8" s="296"/>
      <c r="E8" s="296"/>
      <c r="F8" s="296"/>
      <c r="G8" s="296"/>
      <c r="H8" s="296"/>
      <c r="I8" s="296"/>
      <c r="J8" s="296"/>
      <c r="K8" s="296"/>
      <c r="L8" s="296"/>
      <c r="M8" s="296"/>
      <c r="N8" s="296"/>
      <c r="O8" s="296"/>
      <c r="P8" s="296"/>
      <c r="Q8" s="296"/>
      <c r="R8" s="296"/>
      <c r="S8" s="296"/>
      <c r="T8" s="296"/>
      <c r="U8" s="296"/>
      <c r="V8" s="12"/>
      <c r="W8" s="12"/>
      <c r="X8" s="12"/>
    </row>
    <row r="9" spans="2:24" x14ac:dyDescent="0.3">
      <c r="B9" s="296" t="s">
        <v>166</v>
      </c>
      <c r="C9" s="296"/>
      <c r="D9" s="358">
        <f>G9+J9</f>
        <v>27.75</v>
      </c>
      <c r="E9" s="328">
        <f>+D9/D$19*100</f>
        <v>2.0798980662569333</v>
      </c>
      <c r="F9" s="338"/>
      <c r="G9" s="358">
        <v>22.67</v>
      </c>
      <c r="H9" s="328">
        <f>+G9/$D9*100</f>
        <v>81.693693693693703</v>
      </c>
      <c r="I9" s="338"/>
      <c r="J9" s="358">
        <v>5.08</v>
      </c>
      <c r="K9" s="328">
        <f>+J9/$D9*100</f>
        <v>18.306306306306304</v>
      </c>
      <c r="L9" s="296"/>
      <c r="M9" s="327">
        <f>P9+S9</f>
        <v>29</v>
      </c>
      <c r="N9" s="328">
        <f>+M9/M$19*100</f>
        <v>2.1513353115727005</v>
      </c>
      <c r="O9" s="296"/>
      <c r="P9" s="327">
        <v>23</v>
      </c>
      <c r="Q9" s="328">
        <f t="shared" ref="Q9:Q16" si="0">+P9/$M9*100</f>
        <v>79.310344827586206</v>
      </c>
      <c r="R9" s="296"/>
      <c r="S9" s="327">
        <v>6</v>
      </c>
      <c r="T9" s="328">
        <f t="shared" ref="T9:T16" si="1">+S9/$M9*100</f>
        <v>20.689655172413794</v>
      </c>
      <c r="U9" s="296"/>
      <c r="V9" s="12"/>
      <c r="W9" s="12"/>
      <c r="X9" s="12"/>
    </row>
    <row r="10" spans="2:24" x14ac:dyDescent="0.3">
      <c r="B10" s="296" t="s">
        <v>167</v>
      </c>
      <c r="C10" s="296"/>
      <c r="D10" s="358">
        <f t="shared" ref="D10:D16" si="2">G10+J10</f>
        <v>66.58</v>
      </c>
      <c r="E10" s="328">
        <f t="shared" ref="E10:E16" si="3">+D10/D$19*100</f>
        <v>4.990256333383301</v>
      </c>
      <c r="F10" s="338"/>
      <c r="G10" s="358">
        <v>48.75</v>
      </c>
      <c r="H10" s="328">
        <f>+G10/$D10*100</f>
        <v>73.22018624211475</v>
      </c>
      <c r="I10" s="338"/>
      <c r="J10" s="358">
        <v>17.829999999999998</v>
      </c>
      <c r="K10" s="328">
        <f t="shared" ref="K10:K19" si="4">+J10/$D10*100</f>
        <v>26.77981375788525</v>
      </c>
      <c r="L10" s="296"/>
      <c r="M10" s="327">
        <f t="shared" ref="M10:M16" si="5">P10+S10</f>
        <v>64</v>
      </c>
      <c r="N10" s="328">
        <f t="shared" ref="N10:N16" si="6">+M10/M$19*100</f>
        <v>4.7477744807121667</v>
      </c>
      <c r="O10" s="296"/>
      <c r="P10" s="327">
        <v>47</v>
      </c>
      <c r="Q10" s="328">
        <f t="shared" si="0"/>
        <v>73.4375</v>
      </c>
      <c r="R10" s="296"/>
      <c r="S10" s="327">
        <v>17</v>
      </c>
      <c r="T10" s="328">
        <f t="shared" si="1"/>
        <v>26.5625</v>
      </c>
      <c r="U10" s="296"/>
      <c r="V10" s="12"/>
      <c r="W10" s="12"/>
      <c r="X10" s="12"/>
    </row>
    <row r="11" spans="2:24" x14ac:dyDescent="0.3">
      <c r="B11" s="296" t="s">
        <v>69</v>
      </c>
      <c r="C11" s="296"/>
      <c r="D11" s="358">
        <f t="shared" si="2"/>
        <v>252.67</v>
      </c>
      <c r="E11" s="328">
        <f t="shared" si="3"/>
        <v>18.937940338779789</v>
      </c>
      <c r="F11" s="338"/>
      <c r="G11" s="358">
        <v>165.92</v>
      </c>
      <c r="H11" s="328">
        <f t="shared" ref="H11:H19" si="7">+G11/$D11*100</f>
        <v>65.666679859104761</v>
      </c>
      <c r="I11" s="338"/>
      <c r="J11" s="358">
        <v>86.75</v>
      </c>
      <c r="K11" s="328">
        <f t="shared" si="4"/>
        <v>34.333320140895239</v>
      </c>
      <c r="L11" s="326">
        <v>193.8112519163966</v>
      </c>
      <c r="M11" s="327">
        <f t="shared" si="5"/>
        <v>242</v>
      </c>
      <c r="N11" s="328">
        <f t="shared" si="6"/>
        <v>17.952522255192878</v>
      </c>
      <c r="O11" s="296"/>
      <c r="P11" s="327">
        <v>160</v>
      </c>
      <c r="Q11" s="328">
        <f t="shared" si="0"/>
        <v>66.11570247933885</v>
      </c>
      <c r="R11" s="296"/>
      <c r="S11" s="327">
        <v>82</v>
      </c>
      <c r="T11" s="328">
        <f t="shared" si="1"/>
        <v>33.884297520661157</v>
      </c>
      <c r="U11" s="296"/>
      <c r="V11" s="12"/>
      <c r="W11" s="12"/>
      <c r="X11" s="12"/>
    </row>
    <row r="12" spans="2:24" s="166" customFormat="1" ht="18" x14ac:dyDescent="0.35">
      <c r="B12" s="296" t="s">
        <v>201</v>
      </c>
      <c r="C12" s="296"/>
      <c r="D12" s="358">
        <f t="shared" si="2"/>
        <v>93.35</v>
      </c>
      <c r="E12" s="328">
        <f t="shared" si="3"/>
        <v>6.9967021436066545</v>
      </c>
      <c r="F12" s="338"/>
      <c r="G12" s="358">
        <v>78.88</v>
      </c>
      <c r="H12" s="328">
        <f t="shared" si="7"/>
        <v>84.499196572040702</v>
      </c>
      <c r="I12" s="338"/>
      <c r="J12" s="358">
        <v>14.47</v>
      </c>
      <c r="K12" s="328">
        <f t="shared" si="4"/>
        <v>15.500803427959294</v>
      </c>
      <c r="L12" s="326">
        <v>228.85991569453975</v>
      </c>
      <c r="M12" s="327">
        <f t="shared" si="5"/>
        <v>91</v>
      </c>
      <c r="N12" s="328">
        <f t="shared" si="6"/>
        <v>6.7507418397626111</v>
      </c>
      <c r="O12" s="296"/>
      <c r="P12" s="327">
        <v>77</v>
      </c>
      <c r="Q12" s="328">
        <f t="shared" si="0"/>
        <v>84.615384615384613</v>
      </c>
      <c r="R12" s="296"/>
      <c r="S12" s="327">
        <v>14</v>
      </c>
      <c r="T12" s="328">
        <f t="shared" si="1"/>
        <v>15.384615384615385</v>
      </c>
      <c r="U12" s="296"/>
      <c r="V12" s="12"/>
      <c r="W12" s="12"/>
      <c r="X12" s="12"/>
    </row>
    <row r="13" spans="2:24" x14ac:dyDescent="0.3">
      <c r="B13" s="296" t="s">
        <v>202</v>
      </c>
      <c r="C13" s="296"/>
      <c r="D13" s="358">
        <f t="shared" si="2"/>
        <v>167.73000000000002</v>
      </c>
      <c r="E13" s="328">
        <f t="shared" si="3"/>
        <v>12.571578473991906</v>
      </c>
      <c r="F13" s="338"/>
      <c r="G13" s="358">
        <v>155.9</v>
      </c>
      <c r="H13" s="328">
        <f t="shared" si="7"/>
        <v>92.946998151791561</v>
      </c>
      <c r="I13" s="338"/>
      <c r="J13" s="358">
        <v>11.83</v>
      </c>
      <c r="K13" s="328">
        <f t="shared" si="4"/>
        <v>7.0530018482084289</v>
      </c>
      <c r="L13" s="326">
        <v>57.662186655723126</v>
      </c>
      <c r="M13" s="327">
        <f t="shared" si="5"/>
        <v>172</v>
      </c>
      <c r="N13" s="328">
        <f t="shared" si="6"/>
        <v>12.759643916913946</v>
      </c>
      <c r="O13" s="296"/>
      <c r="P13" s="327">
        <v>159</v>
      </c>
      <c r="Q13" s="328">
        <f t="shared" si="0"/>
        <v>92.441860465116278</v>
      </c>
      <c r="R13" s="296"/>
      <c r="S13" s="327">
        <v>13</v>
      </c>
      <c r="T13" s="328">
        <f t="shared" si="1"/>
        <v>7.5581395348837201</v>
      </c>
      <c r="U13" s="296"/>
      <c r="V13" s="12"/>
      <c r="W13" s="12"/>
      <c r="X13" s="12"/>
    </row>
    <row r="14" spans="2:24" x14ac:dyDescent="0.3">
      <c r="B14" s="296" t="s">
        <v>203</v>
      </c>
      <c r="C14" s="296"/>
      <c r="D14" s="358">
        <f t="shared" si="2"/>
        <v>564.78</v>
      </c>
      <c r="E14" s="328">
        <f t="shared" si="3"/>
        <v>42.330984859841095</v>
      </c>
      <c r="F14" s="328"/>
      <c r="G14" s="358">
        <v>476.8</v>
      </c>
      <c r="H14" s="328">
        <f t="shared" si="7"/>
        <v>84.422252912638555</v>
      </c>
      <c r="I14" s="328"/>
      <c r="J14" s="358">
        <v>87.98</v>
      </c>
      <c r="K14" s="328">
        <f t="shared" si="4"/>
        <v>15.577747087361452</v>
      </c>
      <c r="L14" s="326">
        <v>31.045200623748187</v>
      </c>
      <c r="M14" s="327">
        <f t="shared" si="5"/>
        <v>571</v>
      </c>
      <c r="N14" s="328">
        <f t="shared" si="6"/>
        <v>42.359050445103854</v>
      </c>
      <c r="O14" s="326"/>
      <c r="P14" s="327">
        <v>482</v>
      </c>
      <c r="Q14" s="328">
        <f t="shared" si="0"/>
        <v>84.413309982486865</v>
      </c>
      <c r="R14" s="326"/>
      <c r="S14" s="327">
        <v>89</v>
      </c>
      <c r="T14" s="328">
        <f t="shared" si="1"/>
        <v>15.586690017513135</v>
      </c>
      <c r="U14" s="299"/>
      <c r="V14" s="12"/>
      <c r="W14" s="12"/>
      <c r="X14" s="12"/>
    </row>
    <row r="15" spans="2:24" ht="15.75" customHeight="1" x14ac:dyDescent="0.3">
      <c r="B15" s="296" t="s">
        <v>204</v>
      </c>
      <c r="C15" s="296"/>
      <c r="D15" s="358">
        <f t="shared" si="2"/>
        <v>138.5</v>
      </c>
      <c r="E15" s="328">
        <f t="shared" si="3"/>
        <v>10.380752510867936</v>
      </c>
      <c r="F15" s="328"/>
      <c r="G15" s="358">
        <v>129.91999999999999</v>
      </c>
      <c r="H15" s="328">
        <f t="shared" si="7"/>
        <v>93.805054151624546</v>
      </c>
      <c r="I15" s="328"/>
      <c r="J15" s="358">
        <v>8.58</v>
      </c>
      <c r="K15" s="328">
        <f t="shared" si="4"/>
        <v>6.1949458483754514</v>
      </c>
      <c r="L15" s="326">
        <v>53.291636230825425</v>
      </c>
      <c r="M15" s="327">
        <f t="shared" si="5"/>
        <v>158</v>
      </c>
      <c r="N15" s="328">
        <f t="shared" si="6"/>
        <v>11.72106824925816</v>
      </c>
      <c r="O15" s="326"/>
      <c r="P15" s="327">
        <v>147</v>
      </c>
      <c r="Q15" s="328">
        <f t="shared" si="0"/>
        <v>93.037974683544306</v>
      </c>
      <c r="R15" s="326"/>
      <c r="S15" s="327">
        <v>11</v>
      </c>
      <c r="T15" s="328">
        <f t="shared" si="1"/>
        <v>6.962025316455696</v>
      </c>
      <c r="U15" s="299"/>
      <c r="V15" s="12"/>
      <c r="W15" s="12"/>
      <c r="X15" s="12"/>
    </row>
    <row r="16" spans="2:24" x14ac:dyDescent="0.3">
      <c r="B16" s="296" t="s">
        <v>205</v>
      </c>
      <c r="C16" s="296"/>
      <c r="D16" s="358">
        <f t="shared" si="2"/>
        <v>22.84</v>
      </c>
      <c r="E16" s="328">
        <f t="shared" si="3"/>
        <v>1.7118872732723729</v>
      </c>
      <c r="F16" s="328"/>
      <c r="G16" s="358">
        <v>10.92</v>
      </c>
      <c r="H16" s="328">
        <f>+G16/$D16*100</f>
        <v>47.810858143607703</v>
      </c>
      <c r="I16" s="328"/>
      <c r="J16" s="358">
        <v>11.92</v>
      </c>
      <c r="K16" s="328">
        <f t="shared" si="4"/>
        <v>52.189141856392297</v>
      </c>
      <c r="L16" s="326">
        <v>2312.8943758573387</v>
      </c>
      <c r="M16" s="327">
        <f t="shared" si="5"/>
        <v>21</v>
      </c>
      <c r="N16" s="328">
        <f t="shared" si="6"/>
        <v>1.5578635014836795</v>
      </c>
      <c r="O16" s="326"/>
      <c r="P16" s="327">
        <v>14</v>
      </c>
      <c r="Q16" s="328">
        <f t="shared" si="0"/>
        <v>66.666666666666657</v>
      </c>
      <c r="R16" s="326"/>
      <c r="S16" s="327">
        <v>7</v>
      </c>
      <c r="T16" s="328">
        <f t="shared" si="1"/>
        <v>33.333333333333329</v>
      </c>
      <c r="U16" s="299"/>
      <c r="V16" s="12"/>
      <c r="W16" s="12"/>
      <c r="X16" s="12"/>
    </row>
    <row r="17" spans="2:24" x14ac:dyDescent="0.3">
      <c r="B17" s="296" t="s">
        <v>206</v>
      </c>
      <c r="C17" s="296"/>
      <c r="D17" s="327" t="s">
        <v>180</v>
      </c>
      <c r="E17" s="328" t="s">
        <v>150</v>
      </c>
      <c r="F17" s="328"/>
      <c r="G17" s="327" t="s">
        <v>180</v>
      </c>
      <c r="H17" s="328" t="s">
        <v>150</v>
      </c>
      <c r="I17" s="328"/>
      <c r="J17" s="327" t="s">
        <v>180</v>
      </c>
      <c r="K17" s="328" t="s">
        <v>150</v>
      </c>
      <c r="L17" s="326"/>
      <c r="M17" s="327" t="s">
        <v>180</v>
      </c>
      <c r="N17" s="328" t="s">
        <v>150</v>
      </c>
      <c r="O17" s="326"/>
      <c r="P17" s="327" t="s">
        <v>180</v>
      </c>
      <c r="Q17" s="328" t="s">
        <v>150</v>
      </c>
      <c r="R17" s="326"/>
      <c r="S17" s="327" t="s">
        <v>180</v>
      </c>
      <c r="T17" s="328" t="s">
        <v>150</v>
      </c>
      <c r="U17" s="299"/>
      <c r="V17" s="12"/>
      <c r="W17" s="12"/>
      <c r="X17" s="12"/>
    </row>
    <row r="18" spans="2:24" x14ac:dyDescent="0.3">
      <c r="B18" s="296"/>
      <c r="C18" s="296"/>
      <c r="D18" s="327"/>
      <c r="E18" s="327"/>
      <c r="F18" s="327"/>
      <c r="G18" s="327"/>
      <c r="H18" s="327"/>
      <c r="I18" s="327"/>
      <c r="J18" s="327"/>
      <c r="K18" s="327"/>
      <c r="L18" s="318"/>
      <c r="M18" s="318"/>
      <c r="N18" s="327"/>
      <c r="O18" s="318"/>
      <c r="P18" s="318"/>
      <c r="Q18" s="318"/>
      <c r="R18" s="318"/>
      <c r="S18" s="318"/>
      <c r="T18" s="318"/>
      <c r="U18" s="299"/>
    </row>
    <row r="19" spans="2:24" ht="17.399999999999999" x14ac:dyDescent="0.3">
      <c r="B19" s="320" t="s">
        <v>74</v>
      </c>
      <c r="C19" s="321"/>
      <c r="D19" s="329">
        <f>SUM(D9:D17)</f>
        <v>1334.2</v>
      </c>
      <c r="E19" s="330">
        <v>100.00000000000001</v>
      </c>
      <c r="F19" s="339"/>
      <c r="G19" s="329">
        <f>SUM(G9:G17)</f>
        <v>1089.7600000000002</v>
      </c>
      <c r="H19" s="330">
        <f t="shared" si="7"/>
        <v>81.678908709338955</v>
      </c>
      <c r="I19" s="340"/>
      <c r="J19" s="329">
        <f>SUM(J9:J17)</f>
        <v>244.44</v>
      </c>
      <c r="K19" s="330">
        <f t="shared" si="4"/>
        <v>18.321091290661069</v>
      </c>
      <c r="L19" s="324"/>
      <c r="M19" s="329">
        <f>SUM(M9:M17)</f>
        <v>1348</v>
      </c>
      <c r="N19" s="330">
        <f>+M19/M$19*100</f>
        <v>100</v>
      </c>
      <c r="O19" s="322"/>
      <c r="P19" s="329">
        <f>SUM(P9:P17)</f>
        <v>1109</v>
      </c>
      <c r="Q19" s="330">
        <f>+P19/$M19*100</f>
        <v>82.2700296735905</v>
      </c>
      <c r="R19" s="323"/>
      <c r="S19" s="329">
        <f>SUM(S9:S17)</f>
        <v>239</v>
      </c>
      <c r="T19" s="330">
        <f>+S19/$M19*100</f>
        <v>17.729970326409493</v>
      </c>
      <c r="U19" s="325"/>
    </row>
    <row r="20" spans="2:24" x14ac:dyDescent="0.3">
      <c r="B20" s="301"/>
      <c r="C20" s="301"/>
      <c r="D20" s="302"/>
      <c r="E20" s="302"/>
      <c r="F20" s="302"/>
      <c r="G20" s="302"/>
      <c r="H20" s="302"/>
      <c r="I20" s="302"/>
      <c r="J20" s="303"/>
      <c r="K20" s="303"/>
      <c r="L20" s="303"/>
      <c r="M20" s="300"/>
      <c r="N20" s="302"/>
      <c r="O20" s="302"/>
      <c r="P20" s="302"/>
      <c r="Q20" s="302"/>
      <c r="R20" s="302"/>
      <c r="S20" s="302"/>
      <c r="T20" s="303"/>
      <c r="U20" s="303"/>
    </row>
    <row r="21" spans="2:24" x14ac:dyDescent="0.3">
      <c r="B21" s="301"/>
      <c r="C21" s="301"/>
      <c r="D21" s="302"/>
      <c r="E21" s="302"/>
      <c r="F21" s="302"/>
      <c r="G21" s="302"/>
      <c r="H21" s="302"/>
      <c r="I21" s="302"/>
      <c r="J21" s="303"/>
      <c r="K21" s="303"/>
      <c r="L21" s="303"/>
      <c r="M21" s="357"/>
      <c r="N21" s="302"/>
      <c r="O21" s="302"/>
      <c r="P21" s="302"/>
      <c r="Q21" s="302"/>
      <c r="R21" s="302"/>
      <c r="S21" s="302"/>
      <c r="T21" s="303"/>
      <c r="U21" s="303"/>
    </row>
    <row r="22" spans="2:24" x14ac:dyDescent="0.3">
      <c r="B22" s="427" t="s">
        <v>207</v>
      </c>
      <c r="C22" s="427"/>
      <c r="D22" s="427"/>
      <c r="E22" s="427"/>
      <c r="F22" s="427"/>
      <c r="G22" s="427"/>
      <c r="H22" s="427"/>
      <c r="I22" s="427"/>
      <c r="J22" s="427"/>
      <c r="K22" s="427"/>
      <c r="L22" s="427"/>
      <c r="M22" s="427"/>
      <c r="N22" s="427"/>
      <c r="O22" s="427"/>
      <c r="P22" s="427"/>
      <c r="Q22" s="427"/>
      <c r="R22" s="427"/>
      <c r="S22" s="427"/>
      <c r="T22" s="427"/>
      <c r="U22" s="294"/>
    </row>
    <row r="23" spans="2:24" x14ac:dyDescent="0.3">
      <c r="B23" s="407"/>
      <c r="C23" s="408"/>
      <c r="D23" s="409"/>
      <c r="E23" s="409"/>
      <c r="F23" s="409"/>
      <c r="G23" s="409"/>
      <c r="H23" s="409"/>
      <c r="I23" s="409"/>
      <c r="J23" s="409"/>
      <c r="K23" s="409"/>
      <c r="L23" s="410"/>
      <c r="M23" s="409"/>
      <c r="N23" s="409"/>
      <c r="O23" s="409"/>
      <c r="P23" s="409"/>
      <c r="Q23" s="409"/>
      <c r="R23" s="409"/>
      <c r="S23" s="409"/>
      <c r="T23" s="409"/>
      <c r="U23" s="12"/>
    </row>
    <row r="24" spans="2:24" ht="51.6" customHeight="1" x14ac:dyDescent="0.3">
      <c r="B24" s="411" t="s">
        <v>189</v>
      </c>
      <c r="C24" s="425" t="s">
        <v>190</v>
      </c>
      <c r="D24" s="425"/>
      <c r="E24" s="425"/>
      <c r="F24" s="425"/>
      <c r="G24" s="425"/>
      <c r="H24" s="425"/>
      <c r="I24" s="425"/>
      <c r="J24" s="425"/>
      <c r="K24" s="425"/>
      <c r="L24" s="425"/>
      <c r="M24" s="425"/>
      <c r="N24" s="425"/>
      <c r="O24" s="425"/>
      <c r="P24" s="425"/>
      <c r="Q24" s="425"/>
      <c r="R24" s="425"/>
      <c r="S24" s="425"/>
      <c r="T24" s="425"/>
      <c r="U24" s="12"/>
    </row>
    <row r="25" spans="2:24" ht="47.4" customHeight="1" x14ac:dyDescent="0.3">
      <c r="B25" s="411" t="s">
        <v>191</v>
      </c>
      <c r="C25" s="425" t="s">
        <v>192</v>
      </c>
      <c r="D25" s="425"/>
      <c r="E25" s="425"/>
      <c r="F25" s="425"/>
      <c r="G25" s="425"/>
      <c r="H25" s="425"/>
      <c r="I25" s="425"/>
      <c r="J25" s="425"/>
      <c r="K25" s="425"/>
      <c r="L25" s="425"/>
      <c r="M25" s="425"/>
      <c r="N25" s="425"/>
      <c r="O25" s="425"/>
      <c r="P25" s="425"/>
      <c r="Q25" s="425"/>
      <c r="R25" s="425"/>
      <c r="S25" s="425"/>
      <c r="T25" s="425"/>
      <c r="U25" s="12"/>
    </row>
    <row r="26" spans="2:24" ht="48" customHeight="1" x14ac:dyDescent="0.3">
      <c r="B26" s="411" t="s">
        <v>193</v>
      </c>
      <c r="C26" s="425" t="s">
        <v>194</v>
      </c>
      <c r="D26" s="425"/>
      <c r="E26" s="425"/>
      <c r="F26" s="425"/>
      <c r="G26" s="425"/>
      <c r="H26" s="425"/>
      <c r="I26" s="425"/>
      <c r="J26" s="425"/>
      <c r="K26" s="425"/>
      <c r="L26" s="425"/>
      <c r="M26" s="425"/>
      <c r="N26" s="425"/>
      <c r="O26" s="425"/>
      <c r="P26" s="425"/>
      <c r="Q26" s="425"/>
      <c r="R26" s="425"/>
      <c r="S26" s="425"/>
      <c r="T26" s="425"/>
      <c r="U26" s="12"/>
    </row>
    <row r="27" spans="2:24" ht="51.6" customHeight="1" x14ac:dyDescent="0.3">
      <c r="B27" s="411" t="s">
        <v>195</v>
      </c>
      <c r="C27" s="425" t="s">
        <v>196</v>
      </c>
      <c r="D27" s="425"/>
      <c r="E27" s="425"/>
      <c r="F27" s="425"/>
      <c r="G27" s="425"/>
      <c r="H27" s="425"/>
      <c r="I27" s="425"/>
      <c r="J27" s="425"/>
      <c r="K27" s="425"/>
      <c r="L27" s="425"/>
      <c r="M27" s="425"/>
      <c r="N27" s="425"/>
      <c r="O27" s="425"/>
      <c r="P27" s="425"/>
      <c r="Q27" s="425"/>
      <c r="R27" s="425"/>
      <c r="S27" s="425"/>
      <c r="T27" s="425"/>
      <c r="U27" s="12"/>
    </row>
    <row r="28" spans="2:24" ht="51" customHeight="1" x14ac:dyDescent="0.3">
      <c r="B28" s="411" t="s">
        <v>197</v>
      </c>
      <c r="C28" s="425" t="s">
        <v>198</v>
      </c>
      <c r="D28" s="425"/>
      <c r="E28" s="425"/>
      <c r="F28" s="425"/>
      <c r="G28" s="425"/>
      <c r="H28" s="425"/>
      <c r="I28" s="425"/>
      <c r="J28" s="425"/>
      <c r="K28" s="425"/>
      <c r="L28" s="425"/>
      <c r="M28" s="425"/>
      <c r="N28" s="425"/>
      <c r="O28" s="425"/>
      <c r="P28" s="425"/>
      <c r="Q28" s="425"/>
      <c r="R28" s="425"/>
      <c r="S28" s="425"/>
      <c r="T28" s="425"/>
      <c r="U28" s="12"/>
    </row>
    <row r="29" spans="2:24" ht="49.8" customHeight="1" x14ac:dyDescent="0.3">
      <c r="B29" s="411" t="s">
        <v>199</v>
      </c>
      <c r="C29" s="425" t="s">
        <v>200</v>
      </c>
      <c r="D29" s="425"/>
      <c r="E29" s="425"/>
      <c r="F29" s="425"/>
      <c r="G29" s="425"/>
      <c r="H29" s="425"/>
      <c r="I29" s="425"/>
      <c r="J29" s="425"/>
      <c r="K29" s="425"/>
      <c r="L29" s="425"/>
      <c r="M29" s="425"/>
      <c r="N29" s="425"/>
      <c r="O29" s="425"/>
      <c r="P29" s="425"/>
      <c r="Q29" s="425"/>
      <c r="R29" s="425"/>
      <c r="S29" s="425"/>
      <c r="T29" s="425"/>
      <c r="U29" s="12"/>
    </row>
    <row r="30" spans="2:24" ht="41.4" customHeight="1" x14ac:dyDescent="0.3">
      <c r="B30" s="425"/>
      <c r="C30" s="425"/>
      <c r="D30" s="425"/>
      <c r="E30" s="425"/>
      <c r="F30" s="425"/>
      <c r="G30" s="425"/>
      <c r="H30" s="425"/>
      <c r="I30" s="425"/>
      <c r="J30" s="425"/>
      <c r="K30" s="425"/>
      <c r="L30" s="425"/>
      <c r="M30" s="425"/>
      <c r="N30" s="425"/>
      <c r="O30" s="425"/>
      <c r="P30" s="425"/>
      <c r="Q30" s="425"/>
      <c r="R30" s="425"/>
      <c r="S30" s="425"/>
      <c r="T30" s="425"/>
      <c r="U30" s="12"/>
    </row>
    <row r="31" spans="2:24" x14ac:dyDescent="0.3">
      <c r="B31" s="94"/>
      <c r="C31" s="94"/>
      <c r="D31" s="95"/>
      <c r="E31" s="96"/>
      <c r="F31" s="96"/>
      <c r="G31" s="95"/>
      <c r="H31" s="96"/>
      <c r="I31" s="96"/>
      <c r="J31" s="95"/>
      <c r="K31" s="96"/>
      <c r="L31" s="96"/>
      <c r="M31" s="95"/>
      <c r="N31" s="96"/>
      <c r="O31" s="96"/>
      <c r="P31" s="95"/>
      <c r="Q31" s="96"/>
      <c r="R31" s="96"/>
      <c r="S31" s="95"/>
      <c r="T31" s="96"/>
    </row>
    <row r="32" spans="2:24" x14ac:dyDescent="0.3">
      <c r="B32" s="94"/>
      <c r="C32" s="94"/>
      <c r="D32" s="95"/>
      <c r="E32" s="96"/>
      <c r="F32" s="96"/>
      <c r="G32" s="95"/>
      <c r="H32" s="96"/>
      <c r="I32" s="96"/>
      <c r="J32" s="95"/>
      <c r="K32" s="96"/>
      <c r="L32" s="96"/>
      <c r="M32" s="95"/>
      <c r="N32" s="96"/>
      <c r="O32" s="96"/>
      <c r="P32" s="95"/>
      <c r="Q32" s="96"/>
      <c r="R32" s="96"/>
      <c r="S32" s="95"/>
      <c r="T32" s="96"/>
    </row>
    <row r="33" spans="2:21" x14ac:dyDescent="0.3">
      <c r="B33"/>
      <c r="C33"/>
      <c r="D33" s="428"/>
      <c r="E33" s="428"/>
      <c r="F33" s="428"/>
      <c r="G33" s="428"/>
      <c r="H33" s="428"/>
      <c r="I33" s="428"/>
      <c r="J33" s="428"/>
      <c r="K33" s="428"/>
      <c r="L33" s="428"/>
      <c r="M33" s="428"/>
      <c r="N33" s="428"/>
      <c r="O33" s="428"/>
      <c r="P33" s="428"/>
      <c r="Q33" s="428"/>
      <c r="R33" s="428"/>
      <c r="S33" s="428"/>
      <c r="T33" s="428"/>
      <c r="U33" s="12"/>
    </row>
    <row r="34" spans="2:21" x14ac:dyDescent="0.3">
      <c r="B34" s="296"/>
      <c r="C34" s="296"/>
      <c r="D34" s="429"/>
      <c r="E34" s="428"/>
      <c r="F34" s="428"/>
      <c r="G34" s="428"/>
      <c r="H34" s="428"/>
      <c r="I34" s="428"/>
      <c r="J34" s="428"/>
      <c r="K34" s="295"/>
      <c r="L34" s="295"/>
      <c r="M34" s="429"/>
      <c r="N34" s="428"/>
      <c r="O34" s="428"/>
      <c r="P34" s="428"/>
      <c r="Q34" s="428"/>
      <c r="R34" s="428"/>
      <c r="S34" s="428"/>
      <c r="T34" s="428"/>
    </row>
    <row r="35" spans="2:21" x14ac:dyDescent="0.3">
      <c r="B35" s="296"/>
      <c r="C35" s="296"/>
      <c r="D35" s="295"/>
      <c r="E35" s="295"/>
      <c r="F35" s="295"/>
      <c r="G35" s="295"/>
      <c r="H35" s="295"/>
      <c r="I35" s="295"/>
      <c r="J35" s="295"/>
      <c r="K35" s="295"/>
      <c r="L35" s="295"/>
      <c r="M35" s="295"/>
      <c r="N35" s="295"/>
      <c r="O35" s="295"/>
      <c r="P35" s="295"/>
      <c r="Q35" s="295"/>
      <c r="R35" s="295"/>
      <c r="S35" s="295"/>
      <c r="T35" s="295"/>
    </row>
    <row r="36" spans="2:21" x14ac:dyDescent="0.3">
      <c r="B36" s="296"/>
      <c r="C36" s="296"/>
      <c r="D36" s="296"/>
      <c r="E36" s="296"/>
      <c r="F36" s="296"/>
      <c r="G36" s="296"/>
      <c r="H36" s="296"/>
      <c r="I36" s="296"/>
      <c r="J36" s="296"/>
      <c r="K36" s="296"/>
      <c r="L36" s="296"/>
      <c r="M36" s="296"/>
      <c r="N36" s="296"/>
      <c r="O36" s="296"/>
      <c r="P36" s="296"/>
      <c r="Q36" s="296"/>
      <c r="R36" s="296"/>
      <c r="S36" s="296"/>
      <c r="T36" s="296"/>
    </row>
    <row r="37" spans="2:21" x14ac:dyDescent="0.3">
      <c r="B37" s="296"/>
      <c r="C37" s="296"/>
      <c r="D37" s="297"/>
      <c r="E37" s="298"/>
      <c r="F37" s="298"/>
      <c r="G37" s="297"/>
      <c r="H37" s="298"/>
      <c r="I37" s="298"/>
      <c r="J37" s="297"/>
      <c r="K37" s="298"/>
      <c r="L37" s="298"/>
      <c r="M37" s="297"/>
      <c r="N37" s="298"/>
      <c r="O37" s="298"/>
      <c r="P37" s="297"/>
      <c r="Q37" s="298"/>
      <c r="R37" s="298"/>
      <c r="S37" s="297"/>
      <c r="T37" s="298"/>
    </row>
    <row r="38" spans="2:21" ht="16.5" customHeight="1" x14ac:dyDescent="0.3">
      <c r="B38" s="296"/>
      <c r="C38" s="296"/>
      <c r="D38" s="297"/>
      <c r="E38" s="298"/>
      <c r="F38" s="298"/>
      <c r="G38" s="297"/>
      <c r="H38" s="298"/>
      <c r="I38" s="298"/>
      <c r="J38" s="297"/>
      <c r="K38" s="298"/>
      <c r="L38" s="298"/>
      <c r="M38" s="297"/>
      <c r="N38" s="298"/>
      <c r="O38" s="298"/>
      <c r="P38" s="297"/>
      <c r="Q38" s="298"/>
      <c r="R38" s="298"/>
      <c r="S38" s="297"/>
      <c r="T38" s="298"/>
    </row>
    <row r="39" spans="2:21" x14ac:dyDescent="0.3">
      <c r="B39" s="296"/>
      <c r="C39" s="296"/>
      <c r="D39" s="297"/>
      <c r="E39" s="298"/>
      <c r="F39" s="298"/>
      <c r="G39" s="297"/>
      <c r="H39" s="298"/>
      <c r="I39" s="298"/>
      <c r="J39" s="297"/>
      <c r="K39" s="298"/>
      <c r="L39" s="298"/>
      <c r="M39" s="297"/>
      <c r="N39" s="298"/>
      <c r="O39" s="298"/>
      <c r="P39" s="297"/>
      <c r="Q39" s="298"/>
      <c r="R39" s="298"/>
      <c r="S39" s="297"/>
      <c r="T39" s="298"/>
    </row>
    <row r="40" spans="2:21" x14ac:dyDescent="0.3">
      <c r="B40" s="296"/>
      <c r="C40" s="296"/>
      <c r="D40" s="297"/>
      <c r="E40" s="298"/>
      <c r="F40" s="298"/>
      <c r="G40" s="297"/>
      <c r="H40" s="298"/>
      <c r="I40" s="298"/>
      <c r="J40" s="297"/>
      <c r="K40" s="298"/>
      <c r="L40" s="298"/>
      <c r="M40" s="297"/>
      <c r="N40" s="298"/>
      <c r="O40" s="298"/>
      <c r="P40" s="297"/>
      <c r="Q40" s="298"/>
      <c r="R40" s="298"/>
      <c r="S40" s="297"/>
      <c r="T40" s="298"/>
    </row>
    <row r="41" spans="2:21" x14ac:dyDescent="0.3">
      <c r="B41" s="296"/>
      <c r="C41" s="296"/>
      <c r="D41" s="297"/>
      <c r="E41" s="297"/>
      <c r="F41" s="297"/>
      <c r="G41" s="297"/>
      <c r="H41" s="297"/>
      <c r="I41" s="297"/>
      <c r="J41" s="297"/>
      <c r="K41" s="297"/>
      <c r="L41" s="297"/>
      <c r="M41" s="297"/>
      <c r="N41" s="298"/>
      <c r="O41" s="298"/>
      <c r="P41" s="297"/>
      <c r="Q41" s="297"/>
      <c r="R41" s="297"/>
      <c r="S41" s="297"/>
      <c r="T41" s="297"/>
    </row>
    <row r="42" spans="2:21" x14ac:dyDescent="0.3">
      <c r="B42" s="301"/>
      <c r="C42" s="301"/>
      <c r="D42" s="302"/>
      <c r="E42" s="302"/>
      <c r="F42" s="302"/>
      <c r="G42" s="302"/>
      <c r="H42" s="306"/>
      <c r="I42" s="306"/>
      <c r="J42" s="303"/>
      <c r="K42" s="307"/>
      <c r="L42" s="307"/>
      <c r="M42" s="302"/>
      <c r="N42" s="302"/>
      <c r="O42" s="302"/>
      <c r="P42" s="302"/>
      <c r="Q42" s="306"/>
      <c r="R42" s="306"/>
      <c r="S42" s="303"/>
      <c r="T42" s="307"/>
    </row>
    <row r="43" spans="2:21" x14ac:dyDescent="0.3">
      <c r="B43" s="97"/>
      <c r="C43" s="97"/>
      <c r="D43" s="98"/>
      <c r="E43" s="98"/>
      <c r="F43" s="98"/>
    </row>
    <row r="44" spans="2:21" x14ac:dyDescent="0.3">
      <c r="B44" s="432"/>
      <c r="C44" s="432"/>
      <c r="D44" s="432"/>
      <c r="E44" s="432"/>
      <c r="F44" s="315"/>
      <c r="G44"/>
      <c r="H44"/>
      <c r="I44"/>
      <c r="J44"/>
      <c r="K44"/>
      <c r="L44"/>
      <c r="M44"/>
      <c r="N44"/>
      <c r="O44"/>
      <c r="P44"/>
      <c r="Q44"/>
      <c r="R44"/>
      <c r="S44"/>
      <c r="T44"/>
    </row>
    <row r="45" spans="2:21" x14ac:dyDescent="0.3">
      <c r="B45" s="304"/>
      <c r="C45" s="304"/>
      <c r="D45" s="308"/>
      <c r="E45" s="308"/>
      <c r="F45" s="308"/>
      <c r="G45"/>
      <c r="H45"/>
      <c r="I45"/>
      <c r="J45"/>
      <c r="K45"/>
      <c r="L45"/>
      <c r="M45"/>
      <c r="N45"/>
      <c r="O45"/>
      <c r="P45"/>
      <c r="Q45"/>
      <c r="R45"/>
      <c r="S45"/>
      <c r="T45"/>
    </row>
    <row r="46" spans="2:21" x14ac:dyDescent="0.3">
      <c r="B46" s="304"/>
      <c r="C46" s="304"/>
      <c r="D46" s="304"/>
      <c r="E46" s="304"/>
      <c r="F46" s="304"/>
      <c r="G46"/>
      <c r="H46"/>
      <c r="I46"/>
      <c r="J46"/>
      <c r="K46"/>
      <c r="L46"/>
      <c r="M46"/>
      <c r="N46"/>
      <c r="O46"/>
      <c r="P46"/>
      <c r="Q46"/>
      <c r="R46"/>
      <c r="S46"/>
      <c r="T46"/>
    </row>
    <row r="47" spans="2:21" x14ac:dyDescent="0.3">
      <c r="B47" s="304"/>
      <c r="C47" s="304"/>
      <c r="D47" s="305"/>
      <c r="E47" s="305"/>
      <c r="F47" s="305"/>
      <c r="G47"/>
      <c r="H47"/>
      <c r="I47"/>
      <c r="J47"/>
      <c r="K47"/>
      <c r="L47"/>
      <c r="M47"/>
      <c r="N47"/>
      <c r="O47"/>
      <c r="P47"/>
      <c r="Q47"/>
      <c r="R47"/>
      <c r="S47"/>
      <c r="T47"/>
    </row>
    <row r="48" spans="2:21" x14ac:dyDescent="0.3">
      <c r="B48" s="304"/>
      <c r="C48" s="304"/>
      <c r="D48" s="305"/>
      <c r="E48" s="305"/>
      <c r="F48" s="305"/>
      <c r="G48"/>
      <c r="H48"/>
      <c r="I48"/>
      <c r="J48"/>
      <c r="K48"/>
      <c r="L48"/>
      <c r="M48"/>
      <c r="N48"/>
      <c r="O48"/>
      <c r="P48"/>
      <c r="Q48"/>
      <c r="R48"/>
      <c r="S48"/>
      <c r="T48"/>
    </row>
    <row r="49" spans="2:27" x14ac:dyDescent="0.3">
      <c r="B49" s="304"/>
      <c r="C49" s="304"/>
      <c r="D49" s="305"/>
      <c r="E49" s="305"/>
      <c r="F49" s="305"/>
      <c r="G49"/>
      <c r="H49"/>
      <c r="I49"/>
      <c r="J49"/>
      <c r="K49"/>
      <c r="L49"/>
      <c r="M49"/>
      <c r="N49"/>
      <c r="O49"/>
      <c r="P49"/>
      <c r="Q49"/>
      <c r="R49"/>
      <c r="S49"/>
      <c r="T49"/>
    </row>
    <row r="50" spans="2:27" ht="12.75" customHeight="1" x14ac:dyDescent="0.3">
      <c r="B50" s="304"/>
      <c r="C50" s="304"/>
      <c r="D50" s="305"/>
      <c r="E50" s="305"/>
      <c r="F50" s="305"/>
    </row>
    <row r="51" spans="2:27" x14ac:dyDescent="0.3">
      <c r="B51" s="304"/>
      <c r="C51" s="304"/>
      <c r="D51" s="305"/>
      <c r="E51" s="305"/>
      <c r="F51" s="305"/>
    </row>
    <row r="52" spans="2:27" x14ac:dyDescent="0.3">
      <c r="B52" s="309"/>
      <c r="C52" s="309"/>
      <c r="D52" s="310"/>
      <c r="E52" s="310"/>
      <c r="F52" s="310"/>
    </row>
    <row r="53" spans="2:27" x14ac:dyDescent="0.3">
      <c r="B53" s="99"/>
      <c r="C53" s="99"/>
      <c r="D53" s="289"/>
      <c r="E53" s="289"/>
      <c r="F53" s="289"/>
    </row>
    <row r="54" spans="2:27" x14ac:dyDescent="0.3">
      <c r="B54" s="100"/>
      <c r="C54" s="100"/>
      <c r="D54" s="100"/>
      <c r="E54" s="100"/>
      <c r="F54" s="100"/>
    </row>
    <row r="55" spans="2:27" x14ac:dyDescent="0.3">
      <c r="B55" s="101"/>
      <c r="C55" s="101"/>
      <c r="D55" s="95"/>
      <c r="E55" s="102"/>
      <c r="F55" s="102"/>
    </row>
    <row r="56" spans="2:27" x14ac:dyDescent="0.3">
      <c r="B56" s="430"/>
      <c r="C56" s="430"/>
      <c r="D56" s="430"/>
      <c r="E56" s="311"/>
      <c r="F56" s="311"/>
    </row>
    <row r="57" spans="2:27" x14ac:dyDescent="0.3">
      <c r="B57" s="311"/>
      <c r="C57" s="311"/>
      <c r="D57" s="311"/>
      <c r="E57" s="311"/>
      <c r="F57" s="311"/>
    </row>
    <row r="58" spans="2:27" x14ac:dyDescent="0.3">
      <c r="B58" s="312"/>
      <c r="C58" s="312"/>
      <c r="D58" s="431"/>
      <c r="E58" s="431"/>
      <c r="F58" s="289"/>
    </row>
    <row r="59" spans="2:27" x14ac:dyDescent="0.3">
      <c r="B59" s="99"/>
      <c r="C59" s="99"/>
      <c r="D59" s="289"/>
      <c r="E59" s="289"/>
      <c r="F59" s="289"/>
    </row>
    <row r="60" spans="2:27" x14ac:dyDescent="0.3">
      <c r="B60" s="100"/>
      <c r="C60" s="100"/>
      <c r="D60" s="100"/>
      <c r="E60" s="100"/>
      <c r="F60" s="100"/>
    </row>
    <row r="61" spans="2:27" ht="12.75" customHeight="1" x14ac:dyDescent="0.3">
      <c r="B61" s="101"/>
      <c r="C61" s="101"/>
      <c r="D61" s="297"/>
      <c r="E61" s="102"/>
      <c r="F61" s="102"/>
      <c r="Y61" s="92"/>
      <c r="Z61" s="92"/>
      <c r="AA61" s="92"/>
    </row>
    <row r="62" spans="2:27" ht="15.75" customHeight="1" x14ac:dyDescent="0.3">
      <c r="B62" s="101"/>
      <c r="C62" s="101"/>
      <c r="D62" s="297"/>
      <c r="E62" s="102"/>
      <c r="F62" s="102"/>
      <c r="G62" s="288"/>
      <c r="H62" s="288"/>
      <c r="I62" s="288"/>
      <c r="J62" s="288"/>
      <c r="K62" s="288"/>
      <c r="L62" s="288"/>
      <c r="M62" s="288"/>
      <c r="N62" s="288"/>
      <c r="O62" s="288"/>
      <c r="P62" s="288"/>
      <c r="Q62" s="288"/>
      <c r="R62" s="288"/>
      <c r="S62" s="288"/>
      <c r="T62" s="288"/>
      <c r="U62" s="12"/>
    </row>
    <row r="63" spans="2:27" x14ac:dyDescent="0.3">
      <c r="B63" s="101"/>
      <c r="C63" s="101"/>
      <c r="D63" s="297"/>
      <c r="E63" s="102"/>
      <c r="F63" s="102"/>
      <c r="G63" s="12"/>
      <c r="H63" s="12"/>
      <c r="I63" s="12"/>
      <c r="J63" s="12"/>
      <c r="K63" s="12"/>
      <c r="L63" s="12"/>
      <c r="M63" s="12"/>
      <c r="N63" s="12"/>
      <c r="O63" s="12"/>
      <c r="P63" s="12"/>
      <c r="Q63" s="12"/>
      <c r="R63" s="12"/>
      <c r="S63" s="12"/>
      <c r="T63" s="12"/>
      <c r="U63" s="12"/>
    </row>
    <row r="64" spans="2:27" x14ac:dyDescent="0.3">
      <c r="B64" s="101"/>
      <c r="C64" s="101"/>
      <c r="D64" s="297"/>
      <c r="E64" s="102"/>
      <c r="F64" s="102"/>
      <c r="G64" s="12"/>
      <c r="H64" s="12"/>
      <c r="I64" s="12"/>
      <c r="J64" s="12"/>
      <c r="K64" s="12"/>
      <c r="L64" s="12"/>
      <c r="M64" s="12"/>
      <c r="N64" s="12"/>
      <c r="O64" s="12"/>
      <c r="P64" s="12"/>
      <c r="Q64" s="12"/>
      <c r="R64" s="12"/>
      <c r="S64" s="12"/>
      <c r="T64" s="12"/>
      <c r="U64" s="12"/>
    </row>
    <row r="65" spans="2:27" x14ac:dyDescent="0.3">
      <c r="B65" s="313"/>
      <c r="C65" s="313"/>
      <c r="D65" s="303"/>
      <c r="E65" s="314"/>
      <c r="F65" s="314"/>
      <c r="G65" s="95"/>
      <c r="H65" s="11"/>
      <c r="I65" s="11"/>
      <c r="J65" s="12"/>
      <c r="K65" s="12"/>
      <c r="L65" s="12"/>
      <c r="M65" s="12"/>
      <c r="N65" s="12"/>
      <c r="O65" s="12"/>
      <c r="P65" s="12"/>
      <c r="Q65" s="12"/>
      <c r="R65" s="12"/>
      <c r="S65" s="12"/>
      <c r="T65" s="12"/>
      <c r="U65" s="12"/>
    </row>
    <row r="66" spans="2:27" x14ac:dyDescent="0.3">
      <c r="B66" s="94"/>
      <c r="C66" s="94"/>
      <c r="D66" s="95"/>
      <c r="E66" s="11"/>
      <c r="F66" s="11"/>
      <c r="G66" s="95"/>
      <c r="H66" s="11"/>
      <c r="I66" s="11"/>
      <c r="J66" s="12"/>
      <c r="K66" s="12"/>
      <c r="L66" s="12"/>
      <c r="M66" s="12"/>
      <c r="N66" s="12"/>
      <c r="O66" s="12"/>
      <c r="P66" s="12"/>
      <c r="Q66" s="12"/>
      <c r="R66" s="12"/>
      <c r="S66" s="12"/>
      <c r="T66" s="12"/>
      <c r="U66" s="12"/>
    </row>
    <row r="67" spans="2:27" x14ac:dyDescent="0.3">
      <c r="B67"/>
      <c r="C67"/>
      <c r="D67"/>
      <c r="E67"/>
      <c r="F67"/>
      <c r="G67"/>
      <c r="H67"/>
      <c r="I67"/>
      <c r="J67"/>
      <c r="K67"/>
      <c r="L67"/>
      <c r="M67"/>
      <c r="N67"/>
      <c r="O67"/>
      <c r="P67"/>
      <c r="Q67"/>
      <c r="R67"/>
      <c r="S67"/>
      <c r="T67"/>
      <c r="U67"/>
      <c r="V67" s="12"/>
      <c r="W67" s="12"/>
      <c r="X67" s="12"/>
      <c r="Y67" s="294"/>
      <c r="Z67" s="294"/>
      <c r="AA67" s="294"/>
    </row>
    <row r="68" spans="2:27" x14ac:dyDescent="0.3">
      <c r="B68" s="296"/>
      <c r="C68" s="296"/>
      <c r="D68" s="428"/>
      <c r="E68" s="428"/>
      <c r="F68" s="428"/>
      <c r="G68" s="428"/>
      <c r="H68" s="428"/>
      <c r="I68" s="428"/>
      <c r="J68" s="428"/>
      <c r="K68" s="428"/>
      <c r="L68" s="295"/>
      <c r="M68" s="428"/>
      <c r="N68" s="428"/>
      <c r="O68" s="428"/>
      <c r="P68" s="428"/>
      <c r="Q68" s="428"/>
      <c r="R68" s="428"/>
      <c r="S68" s="428"/>
      <c r="T68" s="428"/>
      <c r="U68" s="12"/>
      <c r="V68" s="12"/>
      <c r="W68" s="12"/>
      <c r="X68" s="12"/>
      <c r="Y68" s="12"/>
      <c r="Z68" s="12"/>
      <c r="AA68" s="12"/>
    </row>
    <row r="69" spans="2:27" x14ac:dyDescent="0.3">
      <c r="B69" s="296"/>
      <c r="C69" s="296"/>
      <c r="D69" s="295"/>
      <c r="E69" s="295"/>
      <c r="F69" s="295"/>
      <c r="G69" s="12"/>
      <c r="H69" s="12"/>
      <c r="I69" s="12"/>
      <c r="J69" s="12"/>
      <c r="K69" s="12"/>
      <c r="L69" s="12"/>
      <c r="M69" s="12"/>
      <c r="N69" s="12"/>
      <c r="O69" s="12"/>
      <c r="P69" s="12"/>
      <c r="Q69" s="12"/>
      <c r="R69" s="12"/>
      <c r="S69" s="12"/>
      <c r="T69" s="12"/>
      <c r="U69" s="12"/>
      <c r="V69" s="12"/>
      <c r="W69" s="12"/>
      <c r="X69" s="12"/>
      <c r="Y69" s="12"/>
      <c r="Z69" s="12"/>
      <c r="AA69" s="12"/>
    </row>
    <row r="70" spans="2:27" x14ac:dyDescent="0.3">
      <c r="B70" s="296"/>
      <c r="C70" s="296"/>
      <c r="D70" s="296"/>
      <c r="E70" s="296"/>
      <c r="F70" s="296"/>
      <c r="G70" s="12"/>
      <c r="H70" s="12"/>
      <c r="I70" s="12"/>
      <c r="J70" s="12"/>
      <c r="K70" s="12"/>
      <c r="L70" s="12"/>
      <c r="M70" s="12"/>
      <c r="N70" s="12"/>
      <c r="O70" s="12"/>
      <c r="P70" s="12"/>
      <c r="Q70" s="12"/>
      <c r="R70" s="12"/>
      <c r="S70" s="12"/>
      <c r="T70" s="12"/>
      <c r="U70" s="12"/>
      <c r="V70" s="12"/>
      <c r="W70" s="12"/>
      <c r="X70" s="12"/>
      <c r="Y70" s="12"/>
      <c r="Z70" s="12"/>
      <c r="AA70" s="12"/>
    </row>
    <row r="71" spans="2:27" x14ac:dyDescent="0.3">
      <c r="B71" s="296"/>
      <c r="C71" s="296"/>
      <c r="D71" s="297"/>
      <c r="E71" s="11"/>
      <c r="F71" s="11"/>
      <c r="G71" s="297"/>
      <c r="H71" s="11"/>
      <c r="I71" s="11"/>
      <c r="J71" s="12"/>
      <c r="K71" s="12"/>
      <c r="L71" s="12"/>
      <c r="M71" s="12"/>
      <c r="N71" s="12"/>
      <c r="O71" s="12"/>
      <c r="P71" s="12"/>
      <c r="Q71" s="12"/>
      <c r="R71" s="12"/>
      <c r="S71" s="12"/>
      <c r="T71" s="12"/>
      <c r="U71" s="12"/>
      <c r="V71" s="12"/>
      <c r="W71" s="12"/>
      <c r="X71" s="12"/>
      <c r="Y71" s="12"/>
      <c r="Z71" s="12"/>
      <c r="AA71" s="12"/>
    </row>
    <row r="72" spans="2:27" ht="16.5" customHeight="1" x14ac:dyDescent="0.3">
      <c r="B72" s="296"/>
      <c r="C72" s="296"/>
      <c r="D72" s="297"/>
      <c r="E72" s="11"/>
      <c r="F72" s="11"/>
      <c r="G72" s="297"/>
      <c r="H72" s="11"/>
      <c r="I72" s="11"/>
      <c r="J72" s="12"/>
      <c r="K72" s="12"/>
      <c r="L72" s="12"/>
      <c r="M72" s="12"/>
      <c r="N72" s="12"/>
      <c r="O72" s="12"/>
      <c r="P72" s="12"/>
      <c r="Q72" s="12"/>
      <c r="R72" s="12"/>
      <c r="S72" s="12"/>
      <c r="T72" s="12"/>
      <c r="U72" s="12"/>
      <c r="V72" s="12"/>
      <c r="W72" s="12"/>
      <c r="X72" s="12"/>
      <c r="Y72" s="12"/>
      <c r="Z72" s="12"/>
      <c r="AA72" s="12"/>
    </row>
    <row r="73" spans="2:27" ht="16.5" customHeight="1" x14ac:dyDescent="0.3">
      <c r="B73" s="296"/>
      <c r="C73" s="296"/>
      <c r="D73" s="297"/>
      <c r="E73" s="11"/>
      <c r="F73" s="11"/>
      <c r="G73" s="297"/>
      <c r="H73" s="11"/>
      <c r="I73" s="11"/>
      <c r="J73" s="12"/>
      <c r="K73" s="12"/>
      <c r="L73" s="12"/>
      <c r="M73" s="12"/>
      <c r="N73" s="12"/>
      <c r="O73" s="12"/>
      <c r="P73" s="12"/>
      <c r="Q73" s="12"/>
      <c r="R73" s="12"/>
      <c r="S73" s="12"/>
      <c r="T73" s="12"/>
      <c r="U73" s="12"/>
      <c r="V73" s="12"/>
      <c r="W73" s="12"/>
      <c r="X73" s="12"/>
      <c r="Y73" s="12"/>
      <c r="Z73" s="12"/>
      <c r="AA73" s="12"/>
    </row>
    <row r="74" spans="2:27" x14ac:dyDescent="0.3">
      <c r="B74" s="296"/>
      <c r="C74" s="296"/>
      <c r="D74" s="297"/>
      <c r="E74" s="11"/>
      <c r="F74" s="11"/>
      <c r="G74" s="297"/>
      <c r="H74" s="11"/>
      <c r="I74" s="11"/>
      <c r="J74" s="12"/>
      <c r="K74" s="12"/>
      <c r="L74" s="12"/>
      <c r="M74" s="12"/>
      <c r="N74" s="12"/>
      <c r="O74" s="12"/>
      <c r="P74" s="12"/>
      <c r="Q74" s="12"/>
      <c r="R74" s="12"/>
      <c r="S74" s="12"/>
      <c r="T74" s="12"/>
      <c r="U74" s="12"/>
      <c r="V74" s="12"/>
      <c r="W74" s="12"/>
      <c r="X74" s="12"/>
      <c r="Y74" s="12"/>
      <c r="Z74" s="12"/>
      <c r="AA74" s="12"/>
    </row>
    <row r="75" spans="2:27" x14ac:dyDescent="0.3">
      <c r="B75" s="301"/>
      <c r="C75" s="301"/>
      <c r="D75" s="302"/>
      <c r="E75" s="11"/>
      <c r="F75" s="11"/>
      <c r="G75" s="302"/>
      <c r="H75" s="11"/>
      <c r="I75" s="11"/>
      <c r="J75" s="12"/>
      <c r="K75" s="12"/>
      <c r="L75" s="12"/>
      <c r="M75" s="12"/>
      <c r="N75" s="12"/>
      <c r="O75" s="12"/>
      <c r="P75" s="12"/>
      <c r="Q75" s="12"/>
      <c r="R75" s="12"/>
      <c r="S75" s="12"/>
      <c r="T75" s="12"/>
      <c r="U75" s="12"/>
      <c r="V75" s="12"/>
      <c r="W75" s="12"/>
      <c r="X75" s="12"/>
      <c r="Y75" s="12"/>
      <c r="Z75" s="12"/>
      <c r="AA75" s="12"/>
    </row>
    <row r="76" spans="2:27" x14ac:dyDescent="0.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2:27" x14ac:dyDescent="0.3">
      <c r="B77" s="12"/>
      <c r="C77" s="12"/>
      <c r="D77" s="297"/>
      <c r="E77" s="12"/>
      <c r="F77" s="12"/>
      <c r="G77" s="12"/>
      <c r="H77" s="12"/>
      <c r="I77" s="12"/>
      <c r="J77" s="12"/>
      <c r="K77" s="12"/>
      <c r="L77" s="12"/>
      <c r="M77" s="12"/>
      <c r="N77" s="12"/>
      <c r="O77" s="12"/>
      <c r="P77" s="12"/>
      <c r="Q77" s="12"/>
      <c r="R77" s="12"/>
      <c r="S77" s="12"/>
      <c r="T77" s="12"/>
      <c r="U77" s="12"/>
      <c r="V77" s="12"/>
      <c r="W77" s="12"/>
      <c r="X77" s="12"/>
      <c r="Y77" s="12"/>
      <c r="Z77" s="12"/>
      <c r="AA77" s="12"/>
    </row>
    <row r="78" spans="2:27" x14ac:dyDescent="0.3">
      <c r="B78" s="296"/>
      <c r="C78" s="296"/>
      <c r="D78" s="297"/>
      <c r="E78" s="297"/>
      <c r="F78" s="297"/>
      <c r="G78" s="12"/>
      <c r="H78" s="12"/>
      <c r="I78" s="12"/>
      <c r="J78" s="12"/>
      <c r="K78" s="12"/>
      <c r="L78" s="12"/>
      <c r="M78" s="12"/>
      <c r="N78" s="12"/>
      <c r="O78" s="12"/>
      <c r="P78" s="12"/>
      <c r="Q78" s="12"/>
      <c r="R78" s="12"/>
      <c r="S78" s="12"/>
      <c r="T78" s="12"/>
      <c r="U78" s="12"/>
      <c r="V78" s="12"/>
      <c r="W78" s="12"/>
      <c r="X78" s="12"/>
      <c r="Y78" s="12"/>
      <c r="Z78" s="12"/>
      <c r="AA78" s="12"/>
    </row>
    <row r="79" spans="2:27" x14ac:dyDescent="0.3">
      <c r="B79" s="296"/>
      <c r="C79" s="296"/>
      <c r="D79" s="297"/>
      <c r="E79" s="297"/>
      <c r="F79" s="297"/>
      <c r="G79" s="12"/>
      <c r="H79" s="12"/>
      <c r="I79" s="12"/>
      <c r="J79" s="12"/>
      <c r="K79" s="12"/>
      <c r="L79" s="12"/>
      <c r="M79" s="12"/>
      <c r="N79" s="12"/>
      <c r="O79" s="12"/>
      <c r="P79" s="12"/>
      <c r="Q79" s="12"/>
      <c r="R79" s="12"/>
      <c r="S79" s="12"/>
      <c r="T79" s="12"/>
      <c r="U79" s="12"/>
      <c r="V79" s="12"/>
      <c r="W79" s="12"/>
      <c r="X79" s="12"/>
      <c r="Y79" s="12"/>
      <c r="Z79" s="12"/>
      <c r="AA79" s="12"/>
    </row>
    <row r="80" spans="2:27" x14ac:dyDescent="0.3">
      <c r="B80" s="296"/>
      <c r="C80" s="296"/>
      <c r="D80" s="297"/>
      <c r="E80" s="297"/>
      <c r="F80" s="297"/>
      <c r="G80" s="12"/>
      <c r="H80" s="12"/>
      <c r="I80" s="12"/>
      <c r="J80" s="12"/>
      <c r="K80" s="12"/>
      <c r="L80" s="12"/>
      <c r="M80" s="12"/>
      <c r="N80" s="12"/>
      <c r="O80" s="12"/>
      <c r="P80" s="12"/>
      <c r="Q80" s="12"/>
      <c r="R80" s="12"/>
      <c r="S80" s="12"/>
      <c r="T80" s="12"/>
      <c r="U80" s="12"/>
      <c r="V80" s="12"/>
      <c r="W80" s="12"/>
      <c r="X80" s="12"/>
      <c r="Y80" s="12"/>
      <c r="Z80" s="12"/>
      <c r="AA80" s="12"/>
    </row>
    <row r="81" spans="2:27" x14ac:dyDescent="0.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2:27" x14ac:dyDescent="0.3">
      <c r="B82" s="12"/>
      <c r="C82" s="12"/>
      <c r="D82" s="11"/>
      <c r="E82" s="11"/>
      <c r="F82" s="11"/>
      <c r="G82" s="12"/>
      <c r="H82" s="12"/>
      <c r="I82" s="12"/>
      <c r="J82" s="12"/>
      <c r="K82" s="12"/>
      <c r="L82" s="12"/>
      <c r="M82" s="12"/>
      <c r="N82" s="12"/>
      <c r="O82" s="12"/>
      <c r="P82" s="12"/>
      <c r="Q82" s="12"/>
      <c r="R82" s="12"/>
      <c r="S82" s="12"/>
      <c r="T82" s="12"/>
      <c r="U82" s="12"/>
      <c r="V82" s="12"/>
      <c r="W82" s="12"/>
      <c r="X82" s="12"/>
      <c r="Y82" s="12"/>
    </row>
    <row r="83" spans="2:27" ht="15.75" customHeight="1" x14ac:dyDescent="0.3">
      <c r="B83" s="12"/>
      <c r="C83" s="12"/>
      <c r="D83" s="12"/>
      <c r="E83" s="12"/>
      <c r="F83" s="12"/>
      <c r="G83" s="12"/>
      <c r="H83" s="12"/>
      <c r="I83" s="12"/>
      <c r="J83" s="12"/>
      <c r="K83" s="12"/>
      <c r="L83" s="12"/>
      <c r="M83" s="12"/>
      <c r="N83" s="12"/>
      <c r="O83" s="12"/>
      <c r="P83" s="12"/>
      <c r="Q83" s="12"/>
      <c r="R83" s="12"/>
      <c r="S83" s="12"/>
      <c r="T83" s="12"/>
      <c r="U83" s="12"/>
      <c r="V83" s="12"/>
      <c r="W83" s="12"/>
      <c r="X83" s="12"/>
      <c r="Y83" s="12"/>
    </row>
    <row r="84" spans="2:27" ht="16.5" customHeight="1" x14ac:dyDescent="0.3">
      <c r="B84" s="12"/>
      <c r="C84" s="12"/>
      <c r="D84" s="12"/>
      <c r="E84" s="12"/>
      <c r="F84" s="12"/>
      <c r="G84" s="12"/>
      <c r="H84" s="12"/>
      <c r="I84" s="12"/>
      <c r="J84" s="12"/>
      <c r="K84" s="12"/>
      <c r="L84" s="12"/>
      <c r="M84" s="12"/>
      <c r="N84" s="12"/>
      <c r="O84" s="12"/>
      <c r="P84" s="12"/>
      <c r="Q84" s="12"/>
      <c r="R84" s="12"/>
      <c r="S84" s="12"/>
      <c r="T84" s="12"/>
      <c r="U84" s="12"/>
      <c r="V84" s="12"/>
      <c r="W84" s="12"/>
      <c r="X84" s="12"/>
      <c r="Y84" s="12"/>
    </row>
    <row r="85" spans="2:27" x14ac:dyDescent="0.3">
      <c r="B85" s="12"/>
      <c r="C85" s="12"/>
      <c r="D85" s="12"/>
      <c r="E85" s="12"/>
      <c r="F85" s="12"/>
      <c r="G85" s="12"/>
      <c r="H85" s="12"/>
      <c r="I85" s="12"/>
      <c r="J85" s="12"/>
      <c r="K85" s="12"/>
      <c r="L85" s="12"/>
      <c r="M85" s="12"/>
      <c r="N85" s="12"/>
      <c r="O85" s="12"/>
      <c r="P85" s="12"/>
      <c r="Q85" s="12"/>
      <c r="R85" s="12"/>
      <c r="S85" s="12"/>
      <c r="T85" s="12"/>
      <c r="U85" s="12"/>
      <c r="V85" s="12"/>
      <c r="W85" s="12"/>
      <c r="X85" s="12"/>
      <c r="Y85" s="12"/>
    </row>
    <row r="86" spans="2:27" x14ac:dyDescent="0.3">
      <c r="B86" s="12"/>
      <c r="C86" s="12"/>
      <c r="D86" s="12"/>
      <c r="E86" s="12"/>
      <c r="F86" s="12"/>
      <c r="G86" s="12"/>
      <c r="H86" s="12"/>
      <c r="I86" s="12"/>
      <c r="J86" s="12"/>
      <c r="K86" s="12"/>
      <c r="L86" s="12"/>
      <c r="M86" s="12"/>
      <c r="N86" s="12"/>
      <c r="O86" s="12"/>
      <c r="P86" s="12"/>
      <c r="Q86" s="12"/>
      <c r="R86" s="12"/>
      <c r="S86" s="12"/>
      <c r="T86" s="12"/>
      <c r="U86" s="12"/>
      <c r="V86" s="12"/>
      <c r="W86" s="12"/>
      <c r="X86" s="12"/>
      <c r="Y86" s="12"/>
    </row>
    <row r="87" spans="2:27" x14ac:dyDescent="0.3">
      <c r="B87" s="12"/>
      <c r="C87" s="12"/>
      <c r="D87" s="12"/>
      <c r="E87" s="12"/>
      <c r="F87" s="12"/>
      <c r="G87" s="12"/>
      <c r="H87" s="12"/>
      <c r="I87" s="12"/>
      <c r="J87" s="12"/>
      <c r="K87" s="12"/>
      <c r="L87" s="12"/>
      <c r="M87" s="12"/>
      <c r="N87" s="12"/>
      <c r="O87" s="12"/>
      <c r="P87" s="12"/>
      <c r="Q87" s="12"/>
      <c r="R87" s="12"/>
      <c r="S87" s="12"/>
      <c r="T87" s="12"/>
      <c r="U87" s="12"/>
      <c r="V87" s="12"/>
      <c r="W87" s="12"/>
      <c r="X87" s="12"/>
      <c r="Y87" s="12"/>
    </row>
    <row r="88" spans="2:27" x14ac:dyDescent="0.3">
      <c r="B88" s="12"/>
      <c r="C88" s="12"/>
      <c r="D88" s="12"/>
      <c r="E88" s="12"/>
      <c r="F88" s="12"/>
      <c r="G88" s="12"/>
      <c r="H88" s="12"/>
      <c r="I88" s="12"/>
      <c r="J88" s="12"/>
      <c r="K88" s="12"/>
      <c r="L88" s="12"/>
      <c r="M88" s="12"/>
      <c r="N88" s="12"/>
      <c r="O88" s="12"/>
      <c r="P88" s="12"/>
      <c r="Q88" s="12"/>
      <c r="R88" s="12"/>
      <c r="S88" s="12"/>
      <c r="T88" s="12"/>
      <c r="U88" s="12"/>
      <c r="V88" s="12"/>
      <c r="W88" s="12"/>
      <c r="X88" s="12"/>
      <c r="Y88" s="12"/>
    </row>
    <row r="89" spans="2:27" x14ac:dyDescent="0.3">
      <c r="B89" s="12"/>
      <c r="C89" s="12"/>
      <c r="D89" s="12"/>
      <c r="E89" s="12"/>
      <c r="F89" s="12"/>
      <c r="G89" s="12"/>
      <c r="H89" s="12"/>
      <c r="I89" s="12"/>
      <c r="J89" s="12"/>
      <c r="K89" s="12"/>
      <c r="L89" s="12"/>
      <c r="M89" s="12"/>
      <c r="N89" s="12"/>
      <c r="O89" s="12"/>
      <c r="P89" s="12"/>
      <c r="Q89" s="12"/>
      <c r="R89" s="12"/>
      <c r="S89" s="12"/>
      <c r="T89" s="12"/>
      <c r="U89" s="12"/>
      <c r="V89" s="12"/>
      <c r="W89" s="12"/>
      <c r="X89" s="12"/>
      <c r="Y89" s="12"/>
    </row>
    <row r="90" spans="2:27" x14ac:dyDescent="0.3">
      <c r="B90"/>
      <c r="C90"/>
      <c r="D90"/>
      <c r="E90"/>
      <c r="F90"/>
      <c r="G90"/>
      <c r="H90"/>
      <c r="I90"/>
      <c r="J90"/>
      <c r="K90"/>
      <c r="L90"/>
      <c r="M90"/>
      <c r="N90"/>
      <c r="O90"/>
      <c r="P90"/>
      <c r="Q90"/>
      <c r="R90"/>
      <c r="S90"/>
      <c r="T90"/>
      <c r="U90"/>
      <c r="V90" s="12"/>
      <c r="W90" s="12"/>
      <c r="X90" s="12"/>
      <c r="Y90" s="12"/>
    </row>
    <row r="91" spans="2:27" x14ac:dyDescent="0.3">
      <c r="B91"/>
      <c r="C91"/>
      <c r="D91"/>
      <c r="E91"/>
      <c r="F91"/>
      <c r="G91"/>
      <c r="H91"/>
      <c r="I91"/>
      <c r="J91"/>
      <c r="K91"/>
      <c r="L91"/>
      <c r="M91"/>
      <c r="N91"/>
      <c r="O91"/>
      <c r="P91"/>
      <c r="Q91"/>
      <c r="R91"/>
      <c r="S91"/>
      <c r="T91"/>
      <c r="U91"/>
      <c r="V91" s="12"/>
      <c r="W91" s="12"/>
      <c r="X91" s="12"/>
      <c r="Y91" s="295"/>
    </row>
    <row r="92" spans="2:27" x14ac:dyDescent="0.3">
      <c r="B92"/>
      <c r="C92"/>
      <c r="D92"/>
      <c r="E92"/>
      <c r="F92"/>
      <c r="G92"/>
      <c r="H92"/>
      <c r="I92"/>
      <c r="J92"/>
      <c r="K92"/>
      <c r="L92"/>
      <c r="M92"/>
      <c r="N92"/>
      <c r="O92"/>
      <c r="P92"/>
      <c r="Q92"/>
      <c r="R92"/>
      <c r="S92"/>
      <c r="T92"/>
      <c r="U92"/>
      <c r="V92" s="12"/>
      <c r="W92" s="12"/>
      <c r="X92" s="12"/>
      <c r="Y92" s="296"/>
    </row>
    <row r="93" spans="2:27" x14ac:dyDescent="0.3">
      <c r="B93"/>
      <c r="C93"/>
      <c r="D93"/>
      <c r="E93"/>
      <c r="F93"/>
      <c r="G93"/>
      <c r="H93"/>
      <c r="I93"/>
      <c r="J93"/>
      <c r="K93"/>
      <c r="L93"/>
      <c r="M93"/>
      <c r="N93"/>
      <c r="O93"/>
      <c r="P93"/>
      <c r="Q93"/>
      <c r="R93"/>
      <c r="S93"/>
      <c r="T93"/>
      <c r="U93"/>
      <c r="V93" s="12"/>
      <c r="W93" s="12"/>
      <c r="X93" s="12"/>
      <c r="Y93" s="297"/>
    </row>
    <row r="94" spans="2:27" x14ac:dyDescent="0.3">
      <c r="B94"/>
      <c r="C94"/>
      <c r="D94"/>
      <c r="E94"/>
      <c r="F94"/>
      <c r="G94"/>
      <c r="H94"/>
      <c r="I94"/>
      <c r="J94"/>
      <c r="K94"/>
      <c r="L94"/>
      <c r="M94"/>
      <c r="N94"/>
      <c r="O94"/>
      <c r="P94"/>
      <c r="Q94"/>
      <c r="R94"/>
      <c r="S94"/>
      <c r="T94"/>
      <c r="U94"/>
      <c r="V94" s="12"/>
      <c r="W94" s="12"/>
      <c r="X94" s="12"/>
      <c r="Y94" s="297"/>
    </row>
    <row r="95" spans="2:27" x14ac:dyDescent="0.3">
      <c r="B95"/>
      <c r="C95"/>
      <c r="D95"/>
      <c r="E95"/>
      <c r="F95"/>
      <c r="G95"/>
      <c r="H95"/>
      <c r="I95"/>
      <c r="J95"/>
      <c r="K95"/>
      <c r="L95"/>
      <c r="M95"/>
      <c r="N95"/>
      <c r="O95"/>
      <c r="P95"/>
      <c r="Q95"/>
      <c r="R95"/>
      <c r="S95"/>
      <c r="T95"/>
      <c r="U95"/>
      <c r="V95" s="12"/>
      <c r="W95" s="12"/>
      <c r="X95" s="12"/>
      <c r="Y95" s="297"/>
    </row>
    <row r="96" spans="2:27" x14ac:dyDescent="0.3">
      <c r="B96"/>
      <c r="C96"/>
      <c r="D96"/>
      <c r="E96"/>
      <c r="F96"/>
      <c r="G96"/>
      <c r="H96"/>
      <c r="I96"/>
      <c r="J96"/>
      <c r="K96"/>
      <c r="L96"/>
      <c r="M96"/>
      <c r="N96"/>
      <c r="O96"/>
      <c r="P96"/>
      <c r="Q96"/>
      <c r="R96"/>
      <c r="S96"/>
      <c r="T96"/>
      <c r="U96"/>
      <c r="V96" s="12"/>
      <c r="W96" s="12"/>
      <c r="X96" s="12"/>
      <c r="Y96" s="297"/>
    </row>
    <row r="97" spans="2:25" x14ac:dyDescent="0.3">
      <c r="B97"/>
      <c r="C97"/>
      <c r="D97"/>
      <c r="E97"/>
      <c r="F97"/>
      <c r="G97"/>
      <c r="H97"/>
      <c r="I97"/>
      <c r="J97"/>
      <c r="K97"/>
      <c r="L97"/>
      <c r="M97"/>
      <c r="N97"/>
      <c r="O97"/>
      <c r="P97"/>
      <c r="Q97"/>
      <c r="R97"/>
      <c r="S97"/>
      <c r="T97"/>
      <c r="U97"/>
      <c r="V97" s="12"/>
      <c r="W97" s="12"/>
      <c r="X97" s="12"/>
      <c r="Y97" s="303"/>
    </row>
  </sheetData>
  <mergeCells count="19">
    <mergeCell ref="D68:K68"/>
    <mergeCell ref="M68:T68"/>
    <mergeCell ref="D33:T33"/>
    <mergeCell ref="D34:J34"/>
    <mergeCell ref="M34:T34"/>
    <mergeCell ref="B56:D56"/>
    <mergeCell ref="D58:E58"/>
    <mergeCell ref="B44:E44"/>
    <mergeCell ref="C27:T27"/>
    <mergeCell ref="C28:T28"/>
    <mergeCell ref="C26:T26"/>
    <mergeCell ref="B30:T30"/>
    <mergeCell ref="D2:T2"/>
    <mergeCell ref="D4:K4"/>
    <mergeCell ref="M4:T4"/>
    <mergeCell ref="B22:T22"/>
    <mergeCell ref="C24:T24"/>
    <mergeCell ref="C25:T25"/>
    <mergeCell ref="C29:T29"/>
  </mergeCells>
  <pageMargins left="0.7" right="0.7" top="0.75" bottom="0.75" header="0.3" footer="0.3"/>
  <pageSetup paperSize="9" scale="28" orientation="landscape" r:id="rId1"/>
  <headerFooter>
    <oddFooter>&amp;L_x000D_&amp;1#&amp;"Aptos"&amp;10&amp;K000000 ERCROS-Documento de uso interno</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38DD5"/>
    <pageSetUpPr fitToPage="1"/>
  </sheetPr>
  <dimension ref="B2:Q24"/>
  <sheetViews>
    <sheetView topLeftCell="A4" workbookViewId="0">
      <selection activeCell="B2" sqref="B2:J23"/>
    </sheetView>
  </sheetViews>
  <sheetFormatPr baseColWidth="10" defaultColWidth="11" defaultRowHeight="15.6" x14ac:dyDescent="0.3"/>
  <cols>
    <col min="1" max="1" width="4" style="123" customWidth="1"/>
    <col min="2" max="2" width="39.09765625" style="123" customWidth="1"/>
    <col min="3" max="3" width="0.8984375" style="123" customWidth="1"/>
    <col min="4" max="4" width="10.59765625" style="123" customWidth="1"/>
    <col min="5" max="5" width="0.8984375" style="123" customWidth="1"/>
    <col min="6" max="6" width="10.59765625" style="123" customWidth="1"/>
    <col min="7" max="7" width="0.8984375" style="123" customWidth="1"/>
    <col min="8" max="8" width="10.59765625" style="123" customWidth="1"/>
    <col min="9" max="9" width="0.8984375" style="123" customWidth="1"/>
    <col min="10" max="10" width="10.59765625" style="123" customWidth="1"/>
    <col min="11" max="16384" width="11" style="123"/>
  </cols>
  <sheetData>
    <row r="2" spans="2:17" s="120" customFormat="1" ht="17.399999999999999" x14ac:dyDescent="0.3">
      <c r="B2" s="418" t="s">
        <v>34</v>
      </c>
      <c r="C2" s="418"/>
      <c r="D2" s="418"/>
      <c r="E2" s="418"/>
      <c r="F2" s="418"/>
      <c r="G2" s="418"/>
      <c r="H2" s="418"/>
      <c r="I2" s="418"/>
      <c r="J2" s="418"/>
    </row>
    <row r="3" spans="2:17" s="120" customFormat="1" x14ac:dyDescent="0.3"/>
    <row r="4" spans="2:17" s="120" customFormat="1" ht="31.2" x14ac:dyDescent="0.3">
      <c r="B4" s="120" t="s">
        <v>57</v>
      </c>
      <c r="D4" s="135">
        <v>45291</v>
      </c>
      <c r="E4" s="122"/>
      <c r="F4" s="135">
        <v>44926</v>
      </c>
      <c r="G4" s="122"/>
      <c r="H4" s="135" t="s">
        <v>80</v>
      </c>
      <c r="I4" s="122"/>
      <c r="J4" s="135" t="s">
        <v>78</v>
      </c>
    </row>
    <row r="5" spans="2:17" s="120" customFormat="1" x14ac:dyDescent="0.3">
      <c r="D5" s="122"/>
      <c r="E5" s="122"/>
      <c r="F5" s="122"/>
      <c r="G5" s="122"/>
      <c r="H5" s="122"/>
      <c r="I5" s="122"/>
      <c r="J5" s="128"/>
    </row>
    <row r="6" spans="2:17" s="120" customFormat="1" x14ac:dyDescent="0.3">
      <c r="B6" s="119" t="s">
        <v>28</v>
      </c>
      <c r="D6" s="244">
        <v>419152</v>
      </c>
      <c r="E6" s="23"/>
      <c r="F6" s="244">
        <v>393040</v>
      </c>
      <c r="G6" s="121"/>
      <c r="H6" s="134">
        <f>(D6-F6)/+F6*100</f>
        <v>6.6435986159169556</v>
      </c>
      <c r="I6" s="127"/>
      <c r="J6" s="133">
        <f>D6-F6</f>
        <v>26112</v>
      </c>
      <c r="L6" s="129"/>
    </row>
    <row r="7" spans="2:17" x14ac:dyDescent="0.3">
      <c r="B7" s="119" t="s">
        <v>29</v>
      </c>
      <c r="C7" s="120"/>
      <c r="D7" s="244">
        <f>+D8+D9</f>
        <v>64218</v>
      </c>
      <c r="E7" s="23"/>
      <c r="F7" s="244">
        <f>+F8+F9</f>
        <v>77349</v>
      </c>
      <c r="G7" s="121"/>
      <c r="H7" s="134">
        <f t="shared" ref="H7:H18" si="0">(D7-F7)/+F7*100</f>
        <v>-16.976302214637549</v>
      </c>
      <c r="I7" s="127"/>
      <c r="J7" s="133">
        <f t="shared" ref="J7:J18" si="1">D7-F7</f>
        <v>-13131</v>
      </c>
      <c r="L7" s="130"/>
      <c r="M7" s="120"/>
      <c r="N7" s="120"/>
      <c r="O7" s="122"/>
      <c r="P7" s="122"/>
      <c r="Q7" s="122"/>
    </row>
    <row r="8" spans="2:17" x14ac:dyDescent="0.3">
      <c r="B8" s="132" t="s">
        <v>35</v>
      </c>
      <c r="D8" s="245">
        <v>169527</v>
      </c>
      <c r="E8" s="24"/>
      <c r="F8" s="245">
        <v>241119</v>
      </c>
      <c r="G8" s="125"/>
      <c r="H8" s="131">
        <f t="shared" si="0"/>
        <v>-29.691563087106367</v>
      </c>
      <c r="I8" s="131"/>
      <c r="J8" s="125">
        <f t="shared" si="1"/>
        <v>-71592</v>
      </c>
      <c r="L8" s="130"/>
      <c r="M8" s="120"/>
      <c r="N8" s="120"/>
      <c r="O8" s="121"/>
      <c r="P8" s="121"/>
      <c r="Q8" s="124"/>
    </row>
    <row r="9" spans="2:17" x14ac:dyDescent="0.3">
      <c r="B9" s="132" t="s">
        <v>30</v>
      </c>
      <c r="D9" s="245">
        <v>-105309</v>
      </c>
      <c r="E9" s="24"/>
      <c r="F9" s="245">
        <v>-163770</v>
      </c>
      <c r="G9" s="125"/>
      <c r="H9" s="131">
        <f t="shared" si="0"/>
        <v>-35.69701410514746</v>
      </c>
      <c r="I9" s="131"/>
      <c r="J9" s="125">
        <f t="shared" si="1"/>
        <v>58461</v>
      </c>
      <c r="L9" s="130"/>
      <c r="M9" s="120"/>
      <c r="N9" s="120"/>
      <c r="O9" s="121"/>
      <c r="P9" s="121"/>
      <c r="Q9" s="124"/>
    </row>
    <row r="10" spans="2:17" x14ac:dyDescent="0.3">
      <c r="D10" s="245"/>
      <c r="E10" s="24"/>
      <c r="F10" s="245"/>
      <c r="G10" s="125"/>
      <c r="H10" s="131"/>
      <c r="I10" s="131"/>
      <c r="J10" s="125"/>
      <c r="L10" s="130"/>
      <c r="M10" s="120"/>
      <c r="N10" s="120"/>
      <c r="O10" s="121"/>
      <c r="P10" s="121"/>
      <c r="Q10" s="124"/>
    </row>
    <row r="11" spans="2:17" s="168" customFormat="1" ht="18" x14ac:dyDescent="0.35">
      <c r="B11" s="167" t="s">
        <v>31</v>
      </c>
      <c r="D11" s="246">
        <f>+D7+D6</f>
        <v>483370</v>
      </c>
      <c r="E11" s="27"/>
      <c r="F11" s="246">
        <f>+F7+F6</f>
        <v>470389</v>
      </c>
      <c r="G11" s="170"/>
      <c r="H11" s="171">
        <f t="shared" si="0"/>
        <v>2.7596308587148082</v>
      </c>
      <c r="I11" s="172"/>
      <c r="J11" s="169">
        <f t="shared" si="1"/>
        <v>12981</v>
      </c>
      <c r="L11" s="176"/>
      <c r="M11" s="173"/>
      <c r="N11" s="173"/>
      <c r="O11" s="177"/>
      <c r="P11" s="177"/>
      <c r="Q11" s="178"/>
    </row>
    <row r="12" spans="2:17" s="168" customFormat="1" ht="18" x14ac:dyDescent="0.35">
      <c r="D12" s="331"/>
      <c r="E12" s="27"/>
      <c r="F12" s="331"/>
      <c r="G12" s="170"/>
      <c r="H12" s="172"/>
      <c r="I12" s="172"/>
      <c r="J12" s="170"/>
      <c r="L12" s="176"/>
      <c r="M12" s="173"/>
      <c r="N12" s="173"/>
      <c r="O12" s="177"/>
      <c r="P12" s="177"/>
      <c r="Q12" s="178"/>
    </row>
    <row r="13" spans="2:17" s="120" customFormat="1" x14ac:dyDescent="0.3">
      <c r="D13" s="247"/>
      <c r="E13" s="23"/>
      <c r="F13" s="247"/>
      <c r="G13" s="121"/>
      <c r="H13" s="127"/>
      <c r="I13" s="127"/>
      <c r="J13" s="121"/>
      <c r="L13" s="129"/>
      <c r="M13" s="123"/>
      <c r="N13" s="123"/>
      <c r="O13" s="125"/>
      <c r="P13" s="125"/>
      <c r="Q13" s="126"/>
    </row>
    <row r="14" spans="2:17" x14ac:dyDescent="0.3">
      <c r="B14" s="119" t="s">
        <v>182</v>
      </c>
      <c r="C14" s="120"/>
      <c r="D14" s="244">
        <v>363115</v>
      </c>
      <c r="E14" s="23"/>
      <c r="F14" s="244">
        <v>360710</v>
      </c>
      <c r="G14" s="121"/>
      <c r="H14" s="134">
        <f t="shared" si="0"/>
        <v>0.66674059493776161</v>
      </c>
      <c r="I14" s="127"/>
      <c r="J14" s="133">
        <f t="shared" si="1"/>
        <v>2405</v>
      </c>
      <c r="L14" s="130"/>
      <c r="O14" s="125"/>
      <c r="P14" s="125"/>
      <c r="Q14" s="126"/>
    </row>
    <row r="15" spans="2:17" x14ac:dyDescent="0.3">
      <c r="B15" s="119" t="s">
        <v>95</v>
      </c>
      <c r="C15" s="120"/>
      <c r="D15" s="244">
        <v>90070</v>
      </c>
      <c r="E15" s="23"/>
      <c r="F15" s="244">
        <v>75110</v>
      </c>
      <c r="G15" s="121"/>
      <c r="H15" s="134">
        <f t="shared" si="0"/>
        <v>19.917454400213021</v>
      </c>
      <c r="I15" s="127"/>
      <c r="J15" s="133">
        <f t="shared" si="1"/>
        <v>14960</v>
      </c>
      <c r="L15" s="130"/>
      <c r="M15" s="120"/>
      <c r="N15" s="120"/>
      <c r="O15" s="121"/>
      <c r="P15" s="121"/>
      <c r="Q15" s="124"/>
    </row>
    <row r="16" spans="2:17" x14ac:dyDescent="0.3">
      <c r="B16" s="119" t="s">
        <v>32</v>
      </c>
      <c r="C16" s="120"/>
      <c r="D16" s="244">
        <v>30185</v>
      </c>
      <c r="E16" s="23"/>
      <c r="F16" s="244">
        <v>34569</v>
      </c>
      <c r="G16" s="121"/>
      <c r="H16" s="134">
        <f t="shared" si="0"/>
        <v>-12.681882611588419</v>
      </c>
      <c r="I16" s="127"/>
      <c r="J16" s="133">
        <f t="shared" si="1"/>
        <v>-4384</v>
      </c>
      <c r="L16" s="130"/>
      <c r="M16" s="120"/>
      <c r="N16" s="120"/>
      <c r="O16" s="121"/>
      <c r="P16" s="121"/>
      <c r="Q16" s="124"/>
    </row>
    <row r="17" spans="2:17" x14ac:dyDescent="0.3">
      <c r="B17" s="120"/>
      <c r="C17" s="120"/>
      <c r="D17" s="247"/>
      <c r="E17" s="23"/>
      <c r="F17" s="247"/>
      <c r="G17" s="121"/>
      <c r="H17" s="127"/>
      <c r="I17" s="127"/>
      <c r="J17" s="121"/>
      <c r="L17" s="130"/>
      <c r="M17" s="120"/>
      <c r="N17" s="120"/>
      <c r="O17" s="121"/>
      <c r="P17" s="121"/>
      <c r="Q17" s="124"/>
    </row>
    <row r="18" spans="2:17" s="173" customFormat="1" ht="18" x14ac:dyDescent="0.35">
      <c r="B18" s="167" t="s">
        <v>33</v>
      </c>
      <c r="C18" s="168"/>
      <c r="D18" s="246">
        <f>+D16+D15+D14</f>
        <v>483370</v>
      </c>
      <c r="E18" s="27"/>
      <c r="F18" s="246">
        <f>+F16+F15+F14</f>
        <v>470389</v>
      </c>
      <c r="G18" s="170"/>
      <c r="H18" s="171">
        <f t="shared" si="0"/>
        <v>2.7596308587148082</v>
      </c>
      <c r="I18" s="172"/>
      <c r="J18" s="169">
        <f t="shared" si="1"/>
        <v>12981</v>
      </c>
      <c r="L18" s="174"/>
      <c r="M18" s="168"/>
      <c r="N18" s="168"/>
      <c r="O18" s="170"/>
      <c r="P18" s="170"/>
      <c r="Q18" s="175"/>
    </row>
    <row r="19" spans="2:17" x14ac:dyDescent="0.3">
      <c r="B19" s="120"/>
      <c r="C19" s="120"/>
      <c r="D19" s="247"/>
      <c r="E19" s="23"/>
      <c r="F19" s="247"/>
      <c r="G19" s="121"/>
      <c r="H19" s="127"/>
      <c r="I19" s="127"/>
      <c r="J19" s="121"/>
      <c r="L19" s="130"/>
      <c r="M19" s="120"/>
      <c r="N19" s="120"/>
      <c r="O19" s="121"/>
      <c r="P19" s="121"/>
      <c r="Q19" s="124"/>
    </row>
    <row r="20" spans="2:17" x14ac:dyDescent="0.3">
      <c r="B20" s="120"/>
      <c r="C20" s="120"/>
      <c r="D20" s="247"/>
      <c r="E20" s="23"/>
      <c r="F20" s="247"/>
      <c r="G20" s="121"/>
      <c r="H20" s="127"/>
      <c r="I20" s="127"/>
      <c r="K20" s="130"/>
      <c r="L20" s="120"/>
      <c r="M20" s="120"/>
      <c r="N20" s="121"/>
      <c r="O20" s="121"/>
      <c r="P20" s="124"/>
    </row>
    <row r="21" spans="2:17" x14ac:dyDescent="0.3">
      <c r="B21" s="119" t="s">
        <v>183</v>
      </c>
      <c r="D21" s="189">
        <f>'Ratios '!D7</f>
        <v>0.24829361885123885</v>
      </c>
      <c r="E21" s="190"/>
      <c r="F21" s="189">
        <f>'Ratios '!F7</f>
        <v>0.21</v>
      </c>
      <c r="G21" s="190"/>
      <c r="H21" s="191">
        <f>(D21-F21)/+F21*100</f>
        <v>18.235056595828027</v>
      </c>
      <c r="I21" s="124"/>
    </row>
    <row r="22" spans="2:17" x14ac:dyDescent="0.3">
      <c r="D22" s="248"/>
      <c r="E22" s="183"/>
      <c r="F22" s="248"/>
      <c r="G22" s="183"/>
      <c r="H22" s="183"/>
      <c r="I22" s="125"/>
    </row>
    <row r="23" spans="2:17" x14ac:dyDescent="0.3">
      <c r="B23" s="119" t="s">
        <v>79</v>
      </c>
      <c r="D23" s="192">
        <f>'Ratios '!D8</f>
        <v>1.8722846986924979</v>
      </c>
      <c r="E23" s="193"/>
      <c r="F23" s="192">
        <f>'Ratios '!F8</f>
        <v>0.53</v>
      </c>
      <c r="G23" s="193"/>
      <c r="H23" s="191">
        <f t="shared" ref="H23" si="2">(D23-F23)/+F23*100</f>
        <v>253.26126390424486</v>
      </c>
      <c r="I23" s="124"/>
    </row>
    <row r="24" spans="2:17" x14ac:dyDescent="0.3">
      <c r="D24" s="249"/>
    </row>
  </sheetData>
  <mergeCells count="1">
    <mergeCell ref="B2:J2"/>
  </mergeCells>
  <pageMargins left="0.70866141732283472" right="0.70866141732283472" top="0.74803149606299213" bottom="0.74803149606299213" header="0.31496062992125984" footer="0.31496062992125984"/>
  <pageSetup paperSize="9" scale="96" orientation="portrait" r:id="rId1"/>
  <headerFooter>
    <oddFooter>&amp;L_x000D_&amp;1#&amp;"Aptos"&amp;10&amp;K000000 ERCROS-Documento de uso interno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538DD5"/>
    <pageSetUpPr fitToPage="1"/>
  </sheetPr>
  <dimension ref="B2:K142"/>
  <sheetViews>
    <sheetView topLeftCell="A5" workbookViewId="0">
      <selection activeCell="G18" sqref="G18"/>
    </sheetView>
  </sheetViews>
  <sheetFormatPr baseColWidth="10" defaultRowHeight="15.6" x14ac:dyDescent="0.3"/>
  <cols>
    <col min="1" max="1" width="11" style="12"/>
    <col min="2" max="2" width="52.59765625" style="12" customWidth="1"/>
    <col min="3" max="3" width="0.8984375" style="12" customWidth="1"/>
    <col min="4" max="4" width="13.09765625" style="12" customWidth="1"/>
    <col min="5" max="5" width="0.8984375" style="12" customWidth="1"/>
    <col min="6" max="6" width="13.09765625" style="12" customWidth="1"/>
    <col min="7" max="257" width="11" style="12"/>
    <col min="258" max="258" width="52.59765625" style="12" customWidth="1"/>
    <col min="259" max="260" width="11.3984375" style="12" bestFit="1" customWidth="1"/>
    <col min="261" max="261" width="12.09765625" style="12" bestFit="1" customWidth="1"/>
    <col min="262" max="513" width="11" style="12"/>
    <col min="514" max="514" width="52.59765625" style="12" customWidth="1"/>
    <col min="515" max="516" width="11.3984375" style="12" bestFit="1" customWidth="1"/>
    <col min="517" max="517" width="12.09765625" style="12" bestFit="1" customWidth="1"/>
    <col min="518" max="769" width="11" style="12"/>
    <col min="770" max="770" width="52.59765625" style="12" customWidth="1"/>
    <col min="771" max="772" width="11.3984375" style="12" bestFit="1" customWidth="1"/>
    <col min="773" max="773" width="12.09765625" style="12" bestFit="1" customWidth="1"/>
    <col min="774" max="1025" width="11" style="12"/>
    <col min="1026" max="1026" width="52.59765625" style="12" customWidth="1"/>
    <col min="1027" max="1028" width="11.3984375" style="12" bestFit="1" customWidth="1"/>
    <col min="1029" max="1029" width="12.09765625" style="12" bestFit="1" customWidth="1"/>
    <col min="1030" max="1281" width="11" style="12"/>
    <col min="1282" max="1282" width="52.59765625" style="12" customWidth="1"/>
    <col min="1283" max="1284" width="11.3984375" style="12" bestFit="1" customWidth="1"/>
    <col min="1285" max="1285" width="12.09765625" style="12" bestFit="1" customWidth="1"/>
    <col min="1286" max="1537" width="11" style="12"/>
    <col min="1538" max="1538" width="52.59765625" style="12" customWidth="1"/>
    <col min="1539" max="1540" width="11.3984375" style="12" bestFit="1" customWidth="1"/>
    <col min="1541" max="1541" width="12.09765625" style="12" bestFit="1" customWidth="1"/>
    <col min="1542" max="1793" width="11" style="12"/>
    <col min="1794" max="1794" width="52.59765625" style="12" customWidth="1"/>
    <col min="1795" max="1796" width="11.3984375" style="12" bestFit="1" customWidth="1"/>
    <col min="1797" max="1797" width="12.09765625" style="12" bestFit="1" customWidth="1"/>
    <col min="1798" max="2049" width="11" style="12"/>
    <col min="2050" max="2050" width="52.59765625" style="12" customWidth="1"/>
    <col min="2051" max="2052" width="11.3984375" style="12" bestFit="1" customWidth="1"/>
    <col min="2053" max="2053" width="12.09765625" style="12" bestFit="1" customWidth="1"/>
    <col min="2054" max="2305" width="11" style="12"/>
    <col min="2306" max="2306" width="52.59765625" style="12" customWidth="1"/>
    <col min="2307" max="2308" width="11.3984375" style="12" bestFit="1" customWidth="1"/>
    <col min="2309" max="2309" width="12.09765625" style="12" bestFit="1" customWidth="1"/>
    <col min="2310" max="2561" width="11" style="12"/>
    <col min="2562" max="2562" width="52.59765625" style="12" customWidth="1"/>
    <col min="2563" max="2564" width="11.3984375" style="12" bestFit="1" customWidth="1"/>
    <col min="2565" max="2565" width="12.09765625" style="12" bestFit="1" customWidth="1"/>
    <col min="2566" max="2817" width="11" style="12"/>
    <col min="2818" max="2818" width="52.59765625" style="12" customWidth="1"/>
    <col min="2819" max="2820" width="11.3984375" style="12" bestFit="1" customWidth="1"/>
    <col min="2821" max="2821" width="12.09765625" style="12" bestFit="1" customWidth="1"/>
    <col min="2822" max="3073" width="11" style="12"/>
    <col min="3074" max="3074" width="52.59765625" style="12" customWidth="1"/>
    <col min="3075" max="3076" width="11.3984375" style="12" bestFit="1" customWidth="1"/>
    <col min="3077" max="3077" width="12.09765625" style="12" bestFit="1" customWidth="1"/>
    <col min="3078" max="3329" width="11" style="12"/>
    <col min="3330" max="3330" width="52.59765625" style="12" customWidth="1"/>
    <col min="3331" max="3332" width="11.3984375" style="12" bestFit="1" customWidth="1"/>
    <col min="3333" max="3333" width="12.09765625" style="12" bestFit="1" customWidth="1"/>
    <col min="3334" max="3585" width="11" style="12"/>
    <col min="3586" max="3586" width="52.59765625" style="12" customWidth="1"/>
    <col min="3587" max="3588" width="11.3984375" style="12" bestFit="1" customWidth="1"/>
    <col min="3589" max="3589" width="12.09765625" style="12" bestFit="1" customWidth="1"/>
    <col min="3590" max="3841" width="11" style="12"/>
    <col min="3842" max="3842" width="52.59765625" style="12" customWidth="1"/>
    <col min="3843" max="3844" width="11.3984375" style="12" bestFit="1" customWidth="1"/>
    <col min="3845" max="3845" width="12.09765625" style="12" bestFit="1" customWidth="1"/>
    <col min="3846" max="4097" width="11" style="12"/>
    <col min="4098" max="4098" width="52.59765625" style="12" customWidth="1"/>
    <col min="4099" max="4100" width="11.3984375" style="12" bestFit="1" customWidth="1"/>
    <col min="4101" max="4101" width="12.09765625" style="12" bestFit="1" customWidth="1"/>
    <col min="4102" max="4353" width="11" style="12"/>
    <col min="4354" max="4354" width="52.59765625" style="12" customWidth="1"/>
    <col min="4355" max="4356" width="11.3984375" style="12" bestFit="1" customWidth="1"/>
    <col min="4357" max="4357" width="12.09765625" style="12" bestFit="1" customWidth="1"/>
    <col min="4358" max="4609" width="11" style="12"/>
    <col min="4610" max="4610" width="52.59765625" style="12" customWidth="1"/>
    <col min="4611" max="4612" width="11.3984375" style="12" bestFit="1" customWidth="1"/>
    <col min="4613" max="4613" width="12.09765625" style="12" bestFit="1" customWidth="1"/>
    <col min="4614" max="4865" width="11" style="12"/>
    <col min="4866" max="4866" width="52.59765625" style="12" customWidth="1"/>
    <col min="4867" max="4868" width="11.3984375" style="12" bestFit="1" customWidth="1"/>
    <col min="4869" max="4869" width="12.09765625" style="12" bestFit="1" customWidth="1"/>
    <col min="4870" max="5121" width="11" style="12"/>
    <col min="5122" max="5122" width="52.59765625" style="12" customWidth="1"/>
    <col min="5123" max="5124" width="11.3984375" style="12" bestFit="1" customWidth="1"/>
    <col min="5125" max="5125" width="12.09765625" style="12" bestFit="1" customWidth="1"/>
    <col min="5126" max="5377" width="11" style="12"/>
    <col min="5378" max="5378" width="52.59765625" style="12" customWidth="1"/>
    <col min="5379" max="5380" width="11.3984375" style="12" bestFit="1" customWidth="1"/>
    <col min="5381" max="5381" width="12.09765625" style="12" bestFit="1" customWidth="1"/>
    <col min="5382" max="5633" width="11" style="12"/>
    <col min="5634" max="5634" width="52.59765625" style="12" customWidth="1"/>
    <col min="5635" max="5636" width="11.3984375" style="12" bestFit="1" customWidth="1"/>
    <col min="5637" max="5637" width="12.09765625" style="12" bestFit="1" customWidth="1"/>
    <col min="5638" max="5889" width="11" style="12"/>
    <col min="5890" max="5890" width="52.59765625" style="12" customWidth="1"/>
    <col min="5891" max="5892" width="11.3984375" style="12" bestFit="1" customWidth="1"/>
    <col min="5893" max="5893" width="12.09765625" style="12" bestFit="1" customWidth="1"/>
    <col min="5894" max="6145" width="11" style="12"/>
    <col min="6146" max="6146" width="52.59765625" style="12" customWidth="1"/>
    <col min="6147" max="6148" width="11.3984375" style="12" bestFit="1" customWidth="1"/>
    <col min="6149" max="6149" width="12.09765625" style="12" bestFit="1" customWidth="1"/>
    <col min="6150" max="6401" width="11" style="12"/>
    <col min="6402" max="6402" width="52.59765625" style="12" customWidth="1"/>
    <col min="6403" max="6404" width="11.3984375" style="12" bestFit="1" customWidth="1"/>
    <col min="6405" max="6405" width="12.09765625" style="12" bestFit="1" customWidth="1"/>
    <col min="6406" max="6657" width="11" style="12"/>
    <col min="6658" max="6658" width="52.59765625" style="12" customWidth="1"/>
    <col min="6659" max="6660" width="11.3984375" style="12" bestFit="1" customWidth="1"/>
    <col min="6661" max="6661" width="12.09765625" style="12" bestFit="1" customWidth="1"/>
    <col min="6662" max="6913" width="11" style="12"/>
    <col min="6914" max="6914" width="52.59765625" style="12" customWidth="1"/>
    <col min="6915" max="6916" width="11.3984375" style="12" bestFit="1" customWidth="1"/>
    <col min="6917" max="6917" width="12.09765625" style="12" bestFit="1" customWidth="1"/>
    <col min="6918" max="7169" width="11" style="12"/>
    <col min="7170" max="7170" width="52.59765625" style="12" customWidth="1"/>
    <col min="7171" max="7172" width="11.3984375" style="12" bestFit="1" customWidth="1"/>
    <col min="7173" max="7173" width="12.09765625" style="12" bestFit="1" customWidth="1"/>
    <col min="7174" max="7425" width="11" style="12"/>
    <col min="7426" max="7426" width="52.59765625" style="12" customWidth="1"/>
    <col min="7427" max="7428" width="11.3984375" style="12" bestFit="1" customWidth="1"/>
    <col min="7429" max="7429" width="12.09765625" style="12" bestFit="1" customWidth="1"/>
    <col min="7430" max="7681" width="11" style="12"/>
    <col min="7682" max="7682" width="52.59765625" style="12" customWidth="1"/>
    <col min="7683" max="7684" width="11.3984375" style="12" bestFit="1" customWidth="1"/>
    <col min="7685" max="7685" width="12.09765625" style="12" bestFit="1" customWidth="1"/>
    <col min="7686" max="7937" width="11" style="12"/>
    <col min="7938" max="7938" width="52.59765625" style="12" customWidth="1"/>
    <col min="7939" max="7940" width="11.3984375" style="12" bestFit="1" customWidth="1"/>
    <col min="7941" max="7941" width="12.09765625" style="12" bestFit="1" customWidth="1"/>
    <col min="7942" max="8193" width="11" style="12"/>
    <col min="8194" max="8194" width="52.59765625" style="12" customWidth="1"/>
    <col min="8195" max="8196" width="11.3984375" style="12" bestFit="1" customWidth="1"/>
    <col min="8197" max="8197" width="12.09765625" style="12" bestFit="1" customWidth="1"/>
    <col min="8198" max="8449" width="11" style="12"/>
    <col min="8450" max="8450" width="52.59765625" style="12" customWidth="1"/>
    <col min="8451" max="8452" width="11.3984375" style="12" bestFit="1" customWidth="1"/>
    <col min="8453" max="8453" width="12.09765625" style="12" bestFit="1" customWidth="1"/>
    <col min="8454" max="8705" width="11" style="12"/>
    <col min="8706" max="8706" width="52.59765625" style="12" customWidth="1"/>
    <col min="8707" max="8708" width="11.3984375" style="12" bestFit="1" customWidth="1"/>
    <col min="8709" max="8709" width="12.09765625" style="12" bestFit="1" customWidth="1"/>
    <col min="8710" max="8961" width="11" style="12"/>
    <col min="8962" max="8962" width="52.59765625" style="12" customWidth="1"/>
    <col min="8963" max="8964" width="11.3984375" style="12" bestFit="1" customWidth="1"/>
    <col min="8965" max="8965" width="12.09765625" style="12" bestFit="1" customWidth="1"/>
    <col min="8966" max="9217" width="11" style="12"/>
    <col min="9218" max="9218" width="52.59765625" style="12" customWidth="1"/>
    <col min="9219" max="9220" width="11.3984375" style="12" bestFit="1" customWidth="1"/>
    <col min="9221" max="9221" width="12.09765625" style="12" bestFit="1" customWidth="1"/>
    <col min="9222" max="9473" width="11" style="12"/>
    <col min="9474" max="9474" width="52.59765625" style="12" customWidth="1"/>
    <col min="9475" max="9476" width="11.3984375" style="12" bestFit="1" customWidth="1"/>
    <col min="9477" max="9477" width="12.09765625" style="12" bestFit="1" customWidth="1"/>
    <col min="9478" max="9729" width="11" style="12"/>
    <col min="9730" max="9730" width="52.59765625" style="12" customWidth="1"/>
    <col min="9731" max="9732" width="11.3984375" style="12" bestFit="1" customWidth="1"/>
    <col min="9733" max="9733" width="12.09765625" style="12" bestFit="1" customWidth="1"/>
    <col min="9734" max="9985" width="11" style="12"/>
    <col min="9986" max="9986" width="52.59765625" style="12" customWidth="1"/>
    <col min="9987" max="9988" width="11.3984375" style="12" bestFit="1" customWidth="1"/>
    <col min="9989" max="9989" width="12.09765625" style="12" bestFit="1" customWidth="1"/>
    <col min="9990" max="10241" width="11" style="12"/>
    <col min="10242" max="10242" width="52.59765625" style="12" customWidth="1"/>
    <col min="10243" max="10244" width="11.3984375" style="12" bestFit="1" customWidth="1"/>
    <col min="10245" max="10245" width="12.09765625" style="12" bestFit="1" customWidth="1"/>
    <col min="10246" max="10497" width="11" style="12"/>
    <col min="10498" max="10498" width="52.59765625" style="12" customWidth="1"/>
    <col min="10499" max="10500" width="11.3984375" style="12" bestFit="1" customWidth="1"/>
    <col min="10501" max="10501" width="12.09765625" style="12" bestFit="1" customWidth="1"/>
    <col min="10502" max="10753" width="11" style="12"/>
    <col min="10754" max="10754" width="52.59765625" style="12" customWidth="1"/>
    <col min="10755" max="10756" width="11.3984375" style="12" bestFit="1" customWidth="1"/>
    <col min="10757" max="10757" width="12.09765625" style="12" bestFit="1" customWidth="1"/>
    <col min="10758" max="11009" width="11" style="12"/>
    <col min="11010" max="11010" width="52.59765625" style="12" customWidth="1"/>
    <col min="11011" max="11012" width="11.3984375" style="12" bestFit="1" customWidth="1"/>
    <col min="11013" max="11013" width="12.09765625" style="12" bestFit="1" customWidth="1"/>
    <col min="11014" max="11265" width="11" style="12"/>
    <col min="11266" max="11266" width="52.59765625" style="12" customWidth="1"/>
    <col min="11267" max="11268" width="11.3984375" style="12" bestFit="1" customWidth="1"/>
    <col min="11269" max="11269" width="12.09765625" style="12" bestFit="1" customWidth="1"/>
    <col min="11270" max="11521" width="11" style="12"/>
    <col min="11522" max="11522" width="52.59765625" style="12" customWidth="1"/>
    <col min="11523" max="11524" width="11.3984375" style="12" bestFit="1" customWidth="1"/>
    <col min="11525" max="11525" width="12.09765625" style="12" bestFit="1" customWidth="1"/>
    <col min="11526" max="11777" width="11" style="12"/>
    <col min="11778" max="11778" width="52.59765625" style="12" customWidth="1"/>
    <col min="11779" max="11780" width="11.3984375" style="12" bestFit="1" customWidth="1"/>
    <col min="11781" max="11781" width="12.09765625" style="12" bestFit="1" customWidth="1"/>
    <col min="11782" max="12033" width="11" style="12"/>
    <col min="12034" max="12034" width="52.59765625" style="12" customWidth="1"/>
    <col min="12035" max="12036" width="11.3984375" style="12" bestFit="1" customWidth="1"/>
    <col min="12037" max="12037" width="12.09765625" style="12" bestFit="1" customWidth="1"/>
    <col min="12038" max="12289" width="11" style="12"/>
    <col min="12290" max="12290" width="52.59765625" style="12" customWidth="1"/>
    <col min="12291" max="12292" width="11.3984375" style="12" bestFit="1" customWidth="1"/>
    <col min="12293" max="12293" width="12.09765625" style="12" bestFit="1" customWidth="1"/>
    <col min="12294" max="12545" width="11" style="12"/>
    <col min="12546" max="12546" width="52.59765625" style="12" customWidth="1"/>
    <col min="12547" max="12548" width="11.3984375" style="12" bestFit="1" customWidth="1"/>
    <col min="12549" max="12549" width="12.09765625" style="12" bestFit="1" customWidth="1"/>
    <col min="12550" max="12801" width="11" style="12"/>
    <col min="12802" max="12802" width="52.59765625" style="12" customWidth="1"/>
    <col min="12803" max="12804" width="11.3984375" style="12" bestFit="1" customWidth="1"/>
    <col min="12805" max="12805" width="12.09765625" style="12" bestFit="1" customWidth="1"/>
    <col min="12806" max="13057" width="11" style="12"/>
    <col min="13058" max="13058" width="52.59765625" style="12" customWidth="1"/>
    <col min="13059" max="13060" width="11.3984375" style="12" bestFit="1" customWidth="1"/>
    <col min="13061" max="13061" width="12.09765625" style="12" bestFit="1" customWidth="1"/>
    <col min="13062" max="13313" width="11" style="12"/>
    <col min="13314" max="13314" width="52.59765625" style="12" customWidth="1"/>
    <col min="13315" max="13316" width="11.3984375" style="12" bestFit="1" customWidth="1"/>
    <col min="13317" max="13317" width="12.09765625" style="12" bestFit="1" customWidth="1"/>
    <col min="13318" max="13569" width="11" style="12"/>
    <col min="13570" max="13570" width="52.59765625" style="12" customWidth="1"/>
    <col min="13571" max="13572" width="11.3984375" style="12" bestFit="1" customWidth="1"/>
    <col min="13573" max="13573" width="12.09765625" style="12" bestFit="1" customWidth="1"/>
    <col min="13574" max="13825" width="11" style="12"/>
    <col min="13826" max="13826" width="52.59765625" style="12" customWidth="1"/>
    <col min="13827" max="13828" width="11.3984375" style="12" bestFit="1" customWidth="1"/>
    <col min="13829" max="13829" width="12.09765625" style="12" bestFit="1" customWidth="1"/>
    <col min="13830" max="14081" width="11" style="12"/>
    <col min="14082" max="14082" width="52.59765625" style="12" customWidth="1"/>
    <col min="14083" max="14084" width="11.3984375" style="12" bestFit="1" customWidth="1"/>
    <col min="14085" max="14085" width="12.09765625" style="12" bestFit="1" customWidth="1"/>
    <col min="14086" max="14337" width="11" style="12"/>
    <col min="14338" max="14338" width="52.59765625" style="12" customWidth="1"/>
    <col min="14339" max="14340" width="11.3984375" style="12" bestFit="1" customWidth="1"/>
    <col min="14341" max="14341" width="12.09765625" style="12" bestFit="1" customWidth="1"/>
    <col min="14342" max="14593" width="11" style="12"/>
    <col min="14594" max="14594" width="52.59765625" style="12" customWidth="1"/>
    <col min="14595" max="14596" width="11.3984375" style="12" bestFit="1" customWidth="1"/>
    <col min="14597" max="14597" width="12.09765625" style="12" bestFit="1" customWidth="1"/>
    <col min="14598" max="14849" width="11" style="12"/>
    <col min="14850" max="14850" width="52.59765625" style="12" customWidth="1"/>
    <col min="14851" max="14852" width="11.3984375" style="12" bestFit="1" customWidth="1"/>
    <col min="14853" max="14853" width="12.09765625" style="12" bestFit="1" customWidth="1"/>
    <col min="14854" max="15105" width="11" style="12"/>
    <col min="15106" max="15106" width="52.59765625" style="12" customWidth="1"/>
    <col min="15107" max="15108" width="11.3984375" style="12" bestFit="1" customWidth="1"/>
    <col min="15109" max="15109" width="12.09765625" style="12" bestFit="1" customWidth="1"/>
    <col min="15110" max="15361" width="11" style="12"/>
    <col min="15362" max="15362" width="52.59765625" style="12" customWidth="1"/>
    <col min="15363" max="15364" width="11.3984375" style="12" bestFit="1" customWidth="1"/>
    <col min="15365" max="15365" width="12.09765625" style="12" bestFit="1" customWidth="1"/>
    <col min="15366" max="15617" width="11" style="12"/>
    <col min="15618" max="15618" width="52.59765625" style="12" customWidth="1"/>
    <col min="15619" max="15620" width="11.3984375" style="12" bestFit="1" customWidth="1"/>
    <col min="15621" max="15621" width="12.09765625" style="12" bestFit="1" customWidth="1"/>
    <col min="15622" max="15873" width="11" style="12"/>
    <col min="15874" max="15874" width="52.59765625" style="12" customWidth="1"/>
    <col min="15875" max="15876" width="11.3984375" style="12" bestFit="1" customWidth="1"/>
    <col min="15877" max="15877" width="12.09765625" style="12" bestFit="1" customWidth="1"/>
    <col min="15878" max="16129" width="11" style="12"/>
    <col min="16130" max="16130" width="52.59765625" style="12" customWidth="1"/>
    <col min="16131" max="16132" width="11.3984375" style="12" bestFit="1" customWidth="1"/>
    <col min="16133" max="16133" width="12.09765625" style="12" bestFit="1" customWidth="1"/>
    <col min="16134" max="16384" width="11" style="12"/>
  </cols>
  <sheetData>
    <row r="2" spans="2:6" ht="20.399999999999999" x14ac:dyDescent="0.3">
      <c r="B2" s="418" t="s">
        <v>158</v>
      </c>
      <c r="C2" s="418"/>
      <c r="D2" s="418"/>
      <c r="E2" s="418"/>
      <c r="F2" s="418"/>
    </row>
    <row r="3" spans="2:6" ht="17.399999999999999" x14ac:dyDescent="0.3">
      <c r="B3" s="89"/>
      <c r="C3" s="89"/>
      <c r="D3" s="89"/>
      <c r="E3" s="89"/>
      <c r="F3" s="89"/>
    </row>
    <row r="4" spans="2:6" x14ac:dyDescent="0.3">
      <c r="B4" s="136"/>
      <c r="C4" s="136"/>
      <c r="D4" s="31" t="s">
        <v>179</v>
      </c>
      <c r="E4" s="38"/>
      <c r="F4" s="31" t="s">
        <v>172</v>
      </c>
    </row>
    <row r="5" spans="2:6" x14ac:dyDescent="0.3">
      <c r="B5" s="136"/>
      <c r="C5" s="136"/>
      <c r="D5" s="137"/>
      <c r="E5" s="137"/>
      <c r="F5" s="137"/>
    </row>
    <row r="6" spans="2:6" x14ac:dyDescent="0.3">
      <c r="B6" s="139" t="s">
        <v>56</v>
      </c>
      <c r="C6" s="136"/>
      <c r="D6" s="237"/>
      <c r="E6" s="137"/>
      <c r="F6" s="237"/>
    </row>
    <row r="7" spans="2:6" ht="18.600000000000001" x14ac:dyDescent="0.3">
      <c r="B7" s="73" t="s">
        <v>161</v>
      </c>
      <c r="C7" s="138"/>
      <c r="D7" s="346">
        <v>0.24829361885123885</v>
      </c>
      <c r="E7" s="349"/>
      <c r="F7" s="346">
        <v>0.21</v>
      </c>
    </row>
    <row r="8" spans="2:6" ht="18.600000000000001" x14ac:dyDescent="0.3">
      <c r="B8" s="73" t="s">
        <v>162</v>
      </c>
      <c r="C8" s="138"/>
      <c r="D8" s="346">
        <v>1.8722846986924979</v>
      </c>
      <c r="E8" s="349"/>
      <c r="F8" s="346">
        <v>0.53</v>
      </c>
    </row>
    <row r="9" spans="2:6" x14ac:dyDescent="0.3">
      <c r="B9" s="137" t="s">
        <v>55</v>
      </c>
      <c r="C9" s="137"/>
      <c r="D9" s="346">
        <v>1.277143623702728</v>
      </c>
      <c r="E9" s="349"/>
      <c r="F9" s="346">
        <v>1.35</v>
      </c>
    </row>
    <row r="10" spans="2:6" x14ac:dyDescent="0.3">
      <c r="B10" s="137" t="s">
        <v>60</v>
      </c>
      <c r="C10" s="137"/>
      <c r="D10" s="346">
        <v>1.0959880212964117</v>
      </c>
      <c r="E10" s="349"/>
      <c r="F10" s="346">
        <v>1.17</v>
      </c>
    </row>
    <row r="11" spans="2:6" x14ac:dyDescent="0.3">
      <c r="B11" s="137" t="s">
        <v>54</v>
      </c>
      <c r="C11" s="137"/>
      <c r="D11" s="346">
        <v>2.6995244414723474</v>
      </c>
      <c r="E11" s="350"/>
      <c r="F11" s="346">
        <v>19.59</v>
      </c>
    </row>
    <row r="12" spans="2:6" x14ac:dyDescent="0.3">
      <c r="B12" s="137" t="s">
        <v>53</v>
      </c>
      <c r="C12" s="137"/>
      <c r="D12" s="346">
        <v>66.08</v>
      </c>
      <c r="E12" s="349"/>
      <c r="F12" s="346">
        <v>60.09</v>
      </c>
    </row>
    <row r="13" spans="2:6" x14ac:dyDescent="0.3">
      <c r="B13" s="137" t="s">
        <v>52</v>
      </c>
      <c r="C13" s="137"/>
      <c r="D13" s="346">
        <v>46.64</v>
      </c>
      <c r="E13" s="351"/>
      <c r="F13" s="346">
        <v>48.78</v>
      </c>
    </row>
    <row r="14" spans="2:6" x14ac:dyDescent="0.3">
      <c r="B14" s="137"/>
      <c r="C14" s="137"/>
      <c r="D14" s="250"/>
      <c r="E14" s="141"/>
      <c r="F14" s="250"/>
    </row>
    <row r="15" spans="2:6" x14ac:dyDescent="0.3">
      <c r="B15" s="139" t="s">
        <v>51</v>
      </c>
      <c r="C15" s="136"/>
      <c r="D15" s="332"/>
      <c r="E15" s="142"/>
      <c r="F15" s="332"/>
    </row>
    <row r="16" spans="2:6" x14ac:dyDescent="0.3">
      <c r="B16" s="137" t="s">
        <v>61</v>
      </c>
      <c r="C16" s="137"/>
      <c r="D16" s="341">
        <v>1110</v>
      </c>
      <c r="E16" s="143"/>
      <c r="F16" s="348">
        <v>1183</v>
      </c>
    </row>
    <row r="17" spans="2:11" x14ac:dyDescent="0.3">
      <c r="B17" s="137" t="s">
        <v>156</v>
      </c>
      <c r="C17" s="137"/>
      <c r="D17" s="341">
        <v>135933</v>
      </c>
      <c r="E17" s="143"/>
      <c r="F17" s="348">
        <v>212243</v>
      </c>
    </row>
    <row r="18" spans="2:11" x14ac:dyDescent="0.3">
      <c r="B18" s="137" t="s">
        <v>50</v>
      </c>
      <c r="C18" s="137"/>
      <c r="D18" s="341">
        <v>101898.80059970015</v>
      </c>
      <c r="E18" s="143"/>
      <c r="F18" s="348">
        <v>157450</v>
      </c>
    </row>
    <row r="19" spans="2:11" x14ac:dyDescent="0.3">
      <c r="B19" s="137" t="s">
        <v>49</v>
      </c>
      <c r="C19" s="137"/>
      <c r="D19" s="342">
        <v>54.024281109676807</v>
      </c>
      <c r="E19" s="140"/>
      <c r="F19" s="346">
        <v>55.59</v>
      </c>
    </row>
    <row r="20" spans="2:11" x14ac:dyDescent="0.3">
      <c r="B20" s="137" t="s">
        <v>64</v>
      </c>
      <c r="C20" s="137"/>
      <c r="D20" s="343">
        <v>6.632758577900824</v>
      </c>
      <c r="E20" s="140"/>
      <c r="F20" s="346">
        <v>13.94</v>
      </c>
      <c r="I20"/>
      <c r="K20" s="187"/>
    </row>
    <row r="21" spans="2:11" x14ac:dyDescent="0.3">
      <c r="B21" s="137"/>
      <c r="C21" s="137"/>
      <c r="D21" s="250"/>
      <c r="E21" s="141"/>
      <c r="F21" s="250"/>
      <c r="K21" s="179"/>
    </row>
    <row r="22" spans="2:11" x14ac:dyDescent="0.3">
      <c r="B22" s="139" t="s">
        <v>48</v>
      </c>
      <c r="C22" s="136"/>
      <c r="D22" s="332"/>
      <c r="E22" s="142"/>
      <c r="F22" s="332"/>
      <c r="K22" s="187"/>
    </row>
    <row r="23" spans="2:11" x14ac:dyDescent="0.3">
      <c r="B23" s="137" t="s">
        <v>47</v>
      </c>
      <c r="C23" s="137"/>
      <c r="D23" s="344">
        <v>2.64</v>
      </c>
      <c r="E23" s="141"/>
      <c r="F23" s="344">
        <v>3.24</v>
      </c>
      <c r="K23" s="179"/>
    </row>
    <row r="24" spans="2:11" x14ac:dyDescent="0.3">
      <c r="B24" s="137" t="s">
        <v>62</v>
      </c>
      <c r="C24" s="137"/>
      <c r="D24" s="335">
        <v>241391.56536000001</v>
      </c>
      <c r="E24" s="143"/>
      <c r="F24" s="335">
        <v>312981</v>
      </c>
      <c r="K24" s="188"/>
    </row>
    <row r="25" spans="2:11" ht="18.600000000000001" x14ac:dyDescent="0.3">
      <c r="B25" s="137" t="s">
        <v>157</v>
      </c>
      <c r="C25" s="137"/>
      <c r="D25" s="345">
        <v>0.2909150901597965</v>
      </c>
      <c r="E25" s="144"/>
      <c r="F25" s="345">
        <v>0.64</v>
      </c>
    </row>
    <row r="26" spans="2:11" x14ac:dyDescent="0.3">
      <c r="B26" s="137" t="s">
        <v>46</v>
      </c>
      <c r="C26" s="137"/>
      <c r="D26" s="346">
        <v>0.59689707792862212</v>
      </c>
      <c r="E26" s="140"/>
      <c r="F26" s="346">
        <v>0.91</v>
      </c>
    </row>
    <row r="27" spans="2:11" x14ac:dyDescent="0.3">
      <c r="B27" s="137" t="s">
        <v>45</v>
      </c>
      <c r="C27" s="137"/>
      <c r="D27" s="347">
        <v>8.75</v>
      </c>
      <c r="E27" s="140"/>
      <c r="F27" s="347">
        <v>4.97</v>
      </c>
    </row>
    <row r="28" spans="2:11" ht="18.600000000000001" x14ac:dyDescent="0.3">
      <c r="B28" s="137" t="s">
        <v>170</v>
      </c>
      <c r="C28" s="137"/>
      <c r="D28" s="346">
        <v>0.66</v>
      </c>
      <c r="E28" s="140"/>
      <c r="F28" s="346">
        <v>0.87</v>
      </c>
    </row>
    <row r="29" spans="2:11" x14ac:dyDescent="0.3">
      <c r="B29" s="137"/>
      <c r="C29" s="137"/>
      <c r="D29" s="140"/>
      <c r="E29" s="140"/>
      <c r="F29" s="140"/>
    </row>
    <row r="30" spans="2:11" x14ac:dyDescent="0.3">
      <c r="B30" s="187"/>
      <c r="C30" s="137"/>
      <c r="D30" s="36"/>
      <c r="E30" s="36"/>
      <c r="F30" s="36"/>
    </row>
    <row r="31" spans="2:11" x14ac:dyDescent="0.3">
      <c r="B31" s="179" t="s">
        <v>163</v>
      </c>
      <c r="C31" s="137"/>
      <c r="D31" s="1"/>
      <c r="E31" s="36"/>
      <c r="F31" s="36"/>
    </row>
    <row r="33" spans="2:9" x14ac:dyDescent="0.3">
      <c r="B33" s="188" t="s">
        <v>159</v>
      </c>
    </row>
    <row r="34" spans="2:9" x14ac:dyDescent="0.3">
      <c r="B34" s="179"/>
    </row>
    <row r="35" spans="2:9" x14ac:dyDescent="0.3">
      <c r="B35" s="433" t="s">
        <v>99</v>
      </c>
      <c r="C35" s="433"/>
      <c r="D35" s="433"/>
      <c r="E35" s="433"/>
      <c r="F35" s="433"/>
      <c r="G35" s="433"/>
      <c r="H35" s="433"/>
      <c r="I35" s="433"/>
    </row>
    <row r="36" spans="2:9" x14ac:dyDescent="0.3">
      <c r="B36" s="437" t="s">
        <v>184</v>
      </c>
      <c r="C36" s="437"/>
      <c r="D36" s="437"/>
      <c r="E36" s="437"/>
      <c r="F36" s="437"/>
      <c r="G36" s="437"/>
      <c r="H36" s="437"/>
      <c r="I36" s="437"/>
    </row>
    <row r="37" spans="2:9" x14ac:dyDescent="0.3">
      <c r="B37" s="437" t="s">
        <v>100</v>
      </c>
      <c r="C37" s="437"/>
      <c r="D37" s="437"/>
      <c r="E37" s="437"/>
      <c r="F37" s="437"/>
      <c r="G37" s="437"/>
      <c r="H37" s="437"/>
      <c r="I37" s="437"/>
    </row>
    <row r="38" spans="2:9" x14ac:dyDescent="0.3">
      <c r="B38" s="437"/>
      <c r="C38" s="437"/>
      <c r="D38" s="437"/>
      <c r="E38" s="437"/>
      <c r="F38" s="437"/>
      <c r="G38" s="437"/>
      <c r="H38" s="437"/>
      <c r="I38" s="437"/>
    </row>
    <row r="39" spans="2:9" x14ac:dyDescent="0.3">
      <c r="B39" s="433" t="s">
        <v>101</v>
      </c>
      <c r="C39" s="433"/>
      <c r="D39" s="433"/>
      <c r="E39" s="433"/>
      <c r="F39" s="433"/>
      <c r="G39" s="433"/>
      <c r="H39" s="433"/>
      <c r="I39" s="433"/>
    </row>
    <row r="40" spans="2:9" x14ac:dyDescent="0.3">
      <c r="B40" s="437" t="s">
        <v>102</v>
      </c>
      <c r="C40" s="437"/>
      <c r="D40" s="437"/>
      <c r="E40" s="437"/>
      <c r="F40" s="437"/>
      <c r="G40" s="437"/>
      <c r="H40" s="437"/>
      <c r="I40" s="437"/>
    </row>
    <row r="41" spans="2:9" x14ac:dyDescent="0.3">
      <c r="B41" s="437" t="s">
        <v>103</v>
      </c>
      <c r="C41" s="437"/>
      <c r="D41" s="437"/>
      <c r="E41" s="437"/>
      <c r="F41" s="437"/>
      <c r="G41" s="437"/>
      <c r="H41" s="437"/>
      <c r="I41" s="437"/>
    </row>
    <row r="42" spans="2:9" x14ac:dyDescent="0.3">
      <c r="B42" s="180"/>
      <c r="C42" s="180"/>
      <c r="D42" s="180"/>
      <c r="E42" s="180"/>
      <c r="F42" s="180"/>
      <c r="G42" s="180"/>
      <c r="H42" s="180"/>
      <c r="I42" s="180"/>
    </row>
    <row r="43" spans="2:9" x14ac:dyDescent="0.3">
      <c r="B43" s="433" t="s">
        <v>104</v>
      </c>
      <c r="C43" s="433"/>
      <c r="D43" s="433"/>
      <c r="E43" s="433"/>
      <c r="F43" s="433"/>
      <c r="G43" s="433"/>
      <c r="H43" s="433"/>
      <c r="I43" s="433"/>
    </row>
    <row r="44" spans="2:9" x14ac:dyDescent="0.3">
      <c r="B44" s="433" t="s">
        <v>105</v>
      </c>
      <c r="C44" s="433"/>
      <c r="D44" s="433"/>
      <c r="E44" s="433"/>
      <c r="F44" s="433"/>
      <c r="G44" s="433"/>
      <c r="H44" s="433"/>
      <c r="I44" s="433"/>
    </row>
    <row r="45" spans="2:9" x14ac:dyDescent="0.3">
      <c r="B45" s="433" t="s">
        <v>106</v>
      </c>
      <c r="C45" s="433"/>
      <c r="D45" s="433"/>
      <c r="E45" s="433"/>
      <c r="F45" s="433"/>
      <c r="G45" s="433"/>
      <c r="H45" s="433"/>
      <c r="I45" s="433"/>
    </row>
    <row r="46" spans="2:9" x14ac:dyDescent="0.3">
      <c r="B46" s="433"/>
      <c r="C46" s="433"/>
      <c r="D46" s="433"/>
      <c r="E46" s="433"/>
      <c r="F46" s="433"/>
      <c r="G46" s="433"/>
      <c r="H46" s="433"/>
      <c r="I46" s="433"/>
    </row>
    <row r="47" spans="2:9" x14ac:dyDescent="0.3">
      <c r="B47" s="433" t="s">
        <v>107</v>
      </c>
      <c r="C47" s="433"/>
      <c r="D47" s="433"/>
      <c r="E47" s="433"/>
      <c r="F47" s="433"/>
      <c r="G47" s="433"/>
      <c r="H47" s="433"/>
      <c r="I47" s="433"/>
    </row>
    <row r="48" spans="2:9" x14ac:dyDescent="0.3">
      <c r="B48" s="437" t="s">
        <v>108</v>
      </c>
      <c r="C48" s="433"/>
      <c r="D48" s="433"/>
      <c r="E48" s="433"/>
      <c r="F48" s="433"/>
      <c r="G48" s="433"/>
      <c r="H48" s="433"/>
      <c r="I48" s="433"/>
    </row>
    <row r="49" spans="2:9" x14ac:dyDescent="0.3">
      <c r="B49" s="433" t="s">
        <v>109</v>
      </c>
      <c r="C49" s="433"/>
      <c r="D49" s="433"/>
      <c r="E49" s="433"/>
      <c r="F49" s="433"/>
      <c r="G49" s="433"/>
      <c r="H49" s="433"/>
      <c r="I49" s="433"/>
    </row>
    <row r="50" spans="2:9" x14ac:dyDescent="0.3">
      <c r="B50" s="433"/>
      <c r="C50" s="433"/>
      <c r="D50" s="433"/>
      <c r="E50" s="433"/>
      <c r="F50" s="433"/>
      <c r="G50" s="433"/>
      <c r="H50" s="433"/>
      <c r="I50" s="433"/>
    </row>
    <row r="51" spans="2:9" x14ac:dyDescent="0.3">
      <c r="B51" s="433" t="s">
        <v>110</v>
      </c>
      <c r="C51" s="433"/>
      <c r="D51" s="433"/>
      <c r="E51" s="433"/>
      <c r="F51" s="433"/>
      <c r="G51" s="433"/>
      <c r="H51" s="433"/>
      <c r="I51" s="433"/>
    </row>
    <row r="52" spans="2:9" x14ac:dyDescent="0.3">
      <c r="B52" s="437" t="s">
        <v>111</v>
      </c>
      <c r="C52" s="433"/>
      <c r="D52" s="433"/>
      <c r="E52" s="433"/>
      <c r="F52" s="433"/>
      <c r="G52" s="433"/>
      <c r="H52" s="433"/>
      <c r="I52" s="433"/>
    </row>
    <row r="53" spans="2:9" x14ac:dyDescent="0.3">
      <c r="B53" s="437" t="s">
        <v>112</v>
      </c>
      <c r="C53" s="433"/>
      <c r="D53" s="433"/>
      <c r="E53" s="433"/>
      <c r="F53" s="433"/>
      <c r="G53" s="433"/>
      <c r="H53" s="433"/>
      <c r="I53" s="433"/>
    </row>
    <row r="54" spans="2:9" x14ac:dyDescent="0.3">
      <c r="B54" s="433"/>
      <c r="C54" s="433"/>
      <c r="D54" s="433"/>
      <c r="E54" s="433"/>
      <c r="F54" s="433"/>
      <c r="G54" s="433"/>
      <c r="H54" s="433"/>
      <c r="I54" s="433"/>
    </row>
    <row r="55" spans="2:9" x14ac:dyDescent="0.3">
      <c r="B55" s="433" t="s">
        <v>113</v>
      </c>
      <c r="C55" s="433"/>
      <c r="D55" s="433"/>
      <c r="E55" s="433"/>
      <c r="F55" s="433"/>
      <c r="G55" s="433"/>
      <c r="H55" s="433"/>
      <c r="I55" s="433"/>
    </row>
    <row r="56" spans="2:9" x14ac:dyDescent="0.3">
      <c r="B56" s="433" t="s">
        <v>114</v>
      </c>
      <c r="C56" s="433"/>
      <c r="D56" s="433"/>
      <c r="E56" s="433"/>
      <c r="F56" s="433"/>
      <c r="G56" s="433"/>
      <c r="H56" s="433"/>
      <c r="I56" s="433"/>
    </row>
    <row r="57" spans="2:9" x14ac:dyDescent="0.3">
      <c r="B57" s="433" t="s">
        <v>115</v>
      </c>
      <c r="C57" s="433"/>
      <c r="D57" s="433"/>
      <c r="E57" s="433"/>
      <c r="F57" s="433"/>
      <c r="G57" s="433"/>
      <c r="H57" s="433"/>
      <c r="I57" s="433"/>
    </row>
    <row r="58" spans="2:9" x14ac:dyDescent="0.3">
      <c r="B58" s="433"/>
      <c r="C58" s="433"/>
      <c r="D58" s="433"/>
      <c r="E58" s="433"/>
      <c r="F58" s="433"/>
      <c r="G58" s="433"/>
      <c r="H58" s="433"/>
      <c r="I58" s="433"/>
    </row>
    <row r="59" spans="2:9" x14ac:dyDescent="0.3">
      <c r="B59" s="433" t="s">
        <v>116</v>
      </c>
      <c r="C59" s="433"/>
      <c r="D59" s="433"/>
      <c r="E59" s="433"/>
      <c r="F59" s="433"/>
      <c r="G59" s="433"/>
      <c r="H59" s="433"/>
      <c r="I59" s="433"/>
    </row>
    <row r="60" spans="2:9" x14ac:dyDescent="0.3">
      <c r="B60" s="437" t="s">
        <v>165</v>
      </c>
      <c r="C60" s="433"/>
      <c r="D60" s="433"/>
      <c r="E60" s="433"/>
      <c r="F60" s="433"/>
      <c r="G60" s="433"/>
      <c r="H60" s="433"/>
      <c r="I60" s="433"/>
    </row>
    <row r="61" spans="2:9" x14ac:dyDescent="0.3">
      <c r="B61" s="433" t="s">
        <v>117</v>
      </c>
      <c r="C61" s="433"/>
      <c r="D61" s="433"/>
      <c r="E61" s="433"/>
      <c r="F61" s="433"/>
      <c r="G61" s="433"/>
      <c r="H61" s="433"/>
      <c r="I61" s="433"/>
    </row>
    <row r="62" spans="2:9" x14ac:dyDescent="0.3">
      <c r="B62" s="433"/>
      <c r="C62" s="433"/>
      <c r="D62" s="433"/>
      <c r="E62" s="433"/>
      <c r="F62" s="433"/>
      <c r="G62" s="433"/>
      <c r="H62" s="433"/>
      <c r="I62" s="433"/>
    </row>
    <row r="63" spans="2:9" x14ac:dyDescent="0.3">
      <c r="B63" s="433" t="s">
        <v>118</v>
      </c>
      <c r="C63" s="433"/>
      <c r="D63" s="433"/>
      <c r="E63" s="433"/>
      <c r="F63" s="433"/>
      <c r="G63" s="433"/>
      <c r="H63" s="433"/>
      <c r="I63" s="433"/>
    </row>
    <row r="64" spans="2:9" x14ac:dyDescent="0.3">
      <c r="B64" s="433" t="s">
        <v>119</v>
      </c>
      <c r="C64" s="433"/>
      <c r="D64" s="433"/>
      <c r="E64" s="433"/>
      <c r="F64" s="433"/>
      <c r="G64" s="433"/>
      <c r="H64" s="433"/>
      <c r="I64" s="433"/>
    </row>
    <row r="65" spans="2:9" x14ac:dyDescent="0.3">
      <c r="B65" s="433" t="s">
        <v>120</v>
      </c>
      <c r="C65" s="433"/>
      <c r="D65" s="433"/>
      <c r="E65" s="433"/>
      <c r="F65" s="433"/>
      <c r="G65" s="433"/>
      <c r="H65" s="433"/>
      <c r="I65" s="433"/>
    </row>
    <row r="66" spans="2:9" x14ac:dyDescent="0.3">
      <c r="B66" s="433"/>
      <c r="C66" s="433"/>
      <c r="D66" s="433"/>
      <c r="E66" s="433"/>
      <c r="F66" s="433"/>
      <c r="G66" s="433"/>
      <c r="H66" s="433"/>
      <c r="I66" s="433"/>
    </row>
    <row r="67" spans="2:9" x14ac:dyDescent="0.3">
      <c r="B67" s="433" t="s">
        <v>121</v>
      </c>
      <c r="C67" s="433"/>
      <c r="D67" s="433"/>
      <c r="E67" s="433"/>
      <c r="F67" s="433"/>
      <c r="G67" s="433"/>
      <c r="H67" s="433"/>
      <c r="I67" s="433"/>
    </row>
    <row r="68" spans="2:9" x14ac:dyDescent="0.3">
      <c r="B68" s="437" t="s">
        <v>122</v>
      </c>
      <c r="C68" s="433"/>
      <c r="D68" s="433"/>
      <c r="E68" s="433"/>
      <c r="F68" s="433"/>
      <c r="G68" s="433"/>
      <c r="H68" s="433"/>
      <c r="I68" s="433"/>
    </row>
    <row r="69" spans="2:9" x14ac:dyDescent="0.3">
      <c r="B69" s="433" t="s">
        <v>123</v>
      </c>
      <c r="C69" s="433"/>
      <c r="D69" s="433"/>
      <c r="E69" s="433"/>
      <c r="F69" s="433"/>
      <c r="G69" s="433"/>
      <c r="H69" s="433"/>
      <c r="I69" s="433"/>
    </row>
    <row r="70" spans="2:9" x14ac:dyDescent="0.3">
      <c r="B70" s="433"/>
      <c r="C70" s="433"/>
      <c r="D70" s="433"/>
      <c r="E70" s="433"/>
      <c r="F70" s="433"/>
      <c r="G70" s="433"/>
      <c r="H70" s="433"/>
      <c r="I70" s="433"/>
    </row>
    <row r="71" spans="2:9" x14ac:dyDescent="0.3">
      <c r="B71" s="433" t="s">
        <v>124</v>
      </c>
      <c r="C71" s="433"/>
      <c r="D71" s="433"/>
      <c r="E71" s="433"/>
      <c r="F71" s="433"/>
      <c r="G71" s="433"/>
      <c r="H71" s="433"/>
      <c r="I71" s="433"/>
    </row>
    <row r="72" spans="2:9" x14ac:dyDescent="0.3">
      <c r="B72" s="433" t="s">
        <v>125</v>
      </c>
      <c r="C72" s="433"/>
      <c r="D72" s="433"/>
      <c r="E72" s="433"/>
      <c r="F72" s="433"/>
      <c r="G72" s="433"/>
      <c r="H72" s="433"/>
      <c r="I72" s="433"/>
    </row>
    <row r="73" spans="2:9" x14ac:dyDescent="0.3">
      <c r="B73" s="433" t="s">
        <v>126</v>
      </c>
      <c r="C73" s="433"/>
      <c r="D73" s="433"/>
      <c r="E73" s="433"/>
      <c r="F73" s="433"/>
      <c r="G73" s="433"/>
      <c r="H73" s="433"/>
      <c r="I73" s="433"/>
    </row>
    <row r="74" spans="2:9" x14ac:dyDescent="0.3">
      <c r="B74" s="433"/>
      <c r="C74" s="433"/>
      <c r="D74" s="433"/>
      <c r="E74" s="433"/>
      <c r="F74" s="433"/>
      <c r="G74" s="433"/>
      <c r="H74" s="433"/>
      <c r="I74" s="433"/>
    </row>
    <row r="75" spans="2:9" x14ac:dyDescent="0.3">
      <c r="B75" s="433" t="s">
        <v>127</v>
      </c>
      <c r="C75" s="433"/>
      <c r="D75" s="433"/>
      <c r="E75" s="433"/>
      <c r="F75" s="433"/>
      <c r="G75" s="433"/>
      <c r="H75" s="433"/>
      <c r="I75" s="433"/>
    </row>
    <row r="76" spans="2:9" x14ac:dyDescent="0.3">
      <c r="B76" s="433" t="s">
        <v>128</v>
      </c>
      <c r="C76" s="433"/>
      <c r="D76" s="433"/>
      <c r="E76" s="433"/>
      <c r="F76" s="433"/>
      <c r="G76" s="433"/>
      <c r="H76" s="433"/>
      <c r="I76" s="433"/>
    </row>
    <row r="77" spans="2:9" x14ac:dyDescent="0.3">
      <c r="B77" s="433" t="s">
        <v>129</v>
      </c>
      <c r="C77" s="433"/>
      <c r="D77" s="433"/>
      <c r="E77" s="433"/>
      <c r="F77" s="433"/>
      <c r="G77" s="433"/>
      <c r="H77" s="433"/>
      <c r="I77" s="433"/>
    </row>
    <row r="78" spans="2:9" x14ac:dyDescent="0.3">
      <c r="B78" s="433"/>
      <c r="C78" s="433"/>
      <c r="D78" s="433"/>
      <c r="E78" s="433"/>
      <c r="F78" s="433"/>
      <c r="G78" s="433"/>
      <c r="H78" s="433"/>
      <c r="I78" s="433"/>
    </row>
    <row r="79" spans="2:9" x14ac:dyDescent="0.3">
      <c r="B79" s="433" t="s">
        <v>130</v>
      </c>
      <c r="C79" s="433"/>
      <c r="D79" s="433"/>
      <c r="E79" s="433"/>
      <c r="F79" s="433"/>
      <c r="G79" s="433"/>
      <c r="H79" s="433"/>
      <c r="I79" s="433"/>
    </row>
    <row r="80" spans="2:9" x14ac:dyDescent="0.3">
      <c r="B80" s="437" t="s">
        <v>131</v>
      </c>
      <c r="C80" s="433"/>
      <c r="D80" s="433"/>
      <c r="E80" s="433"/>
      <c r="F80" s="433"/>
      <c r="G80" s="433"/>
      <c r="H80" s="433"/>
      <c r="I80" s="433"/>
    </row>
    <row r="81" spans="2:9" x14ac:dyDescent="0.3">
      <c r="B81" s="437" t="s">
        <v>132</v>
      </c>
      <c r="C81" s="433"/>
      <c r="D81" s="433"/>
      <c r="E81" s="433"/>
      <c r="F81" s="433"/>
      <c r="G81" s="433"/>
      <c r="H81" s="433"/>
      <c r="I81" s="433"/>
    </row>
    <row r="82" spans="2:9" x14ac:dyDescent="0.3">
      <c r="B82" s="433"/>
      <c r="C82" s="433"/>
      <c r="D82" s="433"/>
      <c r="E82" s="433"/>
      <c r="F82" s="433"/>
      <c r="G82" s="433"/>
      <c r="H82" s="433"/>
      <c r="I82" s="433"/>
    </row>
    <row r="83" spans="2:9" x14ac:dyDescent="0.3">
      <c r="B83" s="433" t="s">
        <v>133</v>
      </c>
      <c r="C83" s="433"/>
      <c r="D83" s="433"/>
      <c r="E83" s="433"/>
      <c r="F83" s="433"/>
      <c r="G83" s="433"/>
      <c r="H83" s="433"/>
      <c r="I83" s="433"/>
    </row>
    <row r="84" spans="2:9" x14ac:dyDescent="0.3">
      <c r="B84" s="433" t="s">
        <v>134</v>
      </c>
      <c r="C84" s="433"/>
      <c r="D84" s="433"/>
      <c r="E84" s="433"/>
      <c r="F84" s="433"/>
      <c r="G84" s="433"/>
      <c r="H84" s="433"/>
      <c r="I84" s="433"/>
    </row>
    <row r="85" spans="2:9" x14ac:dyDescent="0.3">
      <c r="B85" s="433" t="s">
        <v>135</v>
      </c>
      <c r="C85" s="433"/>
      <c r="D85" s="433"/>
      <c r="E85" s="433"/>
      <c r="F85" s="433"/>
      <c r="G85" s="433"/>
      <c r="H85" s="433"/>
      <c r="I85" s="433"/>
    </row>
    <row r="86" spans="2:9" x14ac:dyDescent="0.3">
      <c r="B86" s="433"/>
      <c r="C86" s="433"/>
      <c r="D86" s="433"/>
      <c r="E86" s="433"/>
      <c r="F86" s="433"/>
      <c r="G86" s="433"/>
      <c r="H86" s="433"/>
      <c r="I86" s="433"/>
    </row>
    <row r="87" spans="2:9" x14ac:dyDescent="0.3">
      <c r="B87" s="433" t="s">
        <v>136</v>
      </c>
      <c r="C87" s="433"/>
      <c r="D87" s="433"/>
      <c r="E87" s="433"/>
      <c r="F87" s="433"/>
      <c r="G87" s="433"/>
      <c r="H87" s="433"/>
      <c r="I87" s="433"/>
    </row>
    <row r="88" spans="2:9" x14ac:dyDescent="0.3">
      <c r="B88" s="433" t="s">
        <v>137</v>
      </c>
      <c r="C88" s="433"/>
      <c r="D88" s="433"/>
      <c r="E88" s="433"/>
      <c r="F88" s="433"/>
      <c r="G88" s="433"/>
      <c r="H88" s="433"/>
      <c r="I88" s="433"/>
    </row>
    <row r="89" spans="2:9" x14ac:dyDescent="0.3">
      <c r="B89" s="433" t="s">
        <v>138</v>
      </c>
      <c r="C89" s="433"/>
      <c r="D89" s="433"/>
      <c r="E89" s="433"/>
      <c r="F89" s="433"/>
      <c r="G89" s="433"/>
      <c r="H89" s="433"/>
      <c r="I89" s="433"/>
    </row>
    <row r="90" spans="2:9" x14ac:dyDescent="0.3">
      <c r="B90" s="433"/>
      <c r="C90" s="433"/>
      <c r="D90" s="433"/>
      <c r="E90" s="433"/>
      <c r="F90" s="433"/>
      <c r="G90" s="433"/>
      <c r="H90" s="433"/>
      <c r="I90" s="433"/>
    </row>
    <row r="91" spans="2:9" x14ac:dyDescent="0.3">
      <c r="B91" s="433" t="s">
        <v>139</v>
      </c>
      <c r="C91" s="433"/>
      <c r="D91" s="433"/>
      <c r="E91" s="433"/>
      <c r="F91" s="433"/>
      <c r="G91" s="433"/>
      <c r="H91" s="433"/>
      <c r="I91" s="433"/>
    </row>
    <row r="92" spans="2:9" x14ac:dyDescent="0.3">
      <c r="B92" s="437" t="s">
        <v>140</v>
      </c>
      <c r="C92" s="433"/>
      <c r="D92" s="433"/>
      <c r="E92" s="433"/>
      <c r="F92" s="433"/>
      <c r="G92" s="433"/>
      <c r="H92" s="433"/>
      <c r="I92" s="433"/>
    </row>
    <row r="93" spans="2:9" x14ac:dyDescent="0.3">
      <c r="B93" s="433" t="s">
        <v>141</v>
      </c>
      <c r="C93" s="433"/>
      <c r="D93" s="433"/>
      <c r="E93" s="433"/>
      <c r="F93" s="433"/>
      <c r="G93" s="433"/>
      <c r="H93" s="433"/>
      <c r="I93" s="433"/>
    </row>
    <row r="94" spans="2:9" x14ac:dyDescent="0.3">
      <c r="B94" s="433"/>
      <c r="C94" s="433"/>
      <c r="D94" s="433"/>
      <c r="E94" s="433"/>
      <c r="F94" s="433"/>
      <c r="G94" s="433"/>
      <c r="H94" s="433"/>
      <c r="I94" s="433"/>
    </row>
    <row r="95" spans="2:9" x14ac:dyDescent="0.3">
      <c r="B95" s="433" t="s">
        <v>142</v>
      </c>
      <c r="C95" s="433"/>
      <c r="D95" s="433"/>
      <c r="E95" s="433"/>
      <c r="F95" s="433"/>
      <c r="G95" s="433"/>
      <c r="H95" s="433"/>
      <c r="I95" s="433"/>
    </row>
    <row r="96" spans="2:9" x14ac:dyDescent="0.3">
      <c r="B96" s="433" t="s">
        <v>143</v>
      </c>
      <c r="C96" s="433"/>
      <c r="D96" s="433"/>
      <c r="E96" s="433"/>
      <c r="F96" s="433"/>
      <c r="G96" s="433"/>
      <c r="H96" s="433"/>
      <c r="I96" s="433"/>
    </row>
    <row r="97" spans="2:9" x14ac:dyDescent="0.3">
      <c r="B97" s="433" t="s">
        <v>144</v>
      </c>
      <c r="C97" s="433"/>
      <c r="D97" s="433"/>
      <c r="E97" s="433"/>
      <c r="F97" s="433"/>
      <c r="G97" s="433"/>
      <c r="H97" s="433"/>
      <c r="I97" s="433"/>
    </row>
    <row r="98" spans="2:9" x14ac:dyDescent="0.3">
      <c r="B98" s="433"/>
      <c r="C98" s="433"/>
      <c r="D98" s="433"/>
      <c r="E98" s="433"/>
      <c r="F98" s="433"/>
      <c r="G98" s="433"/>
      <c r="H98" s="433"/>
      <c r="I98" s="433"/>
    </row>
    <row r="99" spans="2:9" x14ac:dyDescent="0.3">
      <c r="B99" s="433" t="s">
        <v>145</v>
      </c>
      <c r="C99" s="433"/>
      <c r="D99" s="433"/>
      <c r="E99" s="433"/>
      <c r="F99" s="433"/>
      <c r="G99" s="433"/>
      <c r="H99" s="433"/>
      <c r="I99" s="433"/>
    </row>
    <row r="100" spans="2:9" x14ac:dyDescent="0.3">
      <c r="B100" s="433" t="s">
        <v>146</v>
      </c>
      <c r="C100" s="433"/>
      <c r="D100" s="433"/>
      <c r="E100" s="433"/>
      <c r="F100" s="433"/>
      <c r="G100" s="433"/>
      <c r="H100" s="433"/>
      <c r="I100" s="433"/>
    </row>
    <row r="101" spans="2:9" x14ac:dyDescent="0.3">
      <c r="B101" s="433" t="s">
        <v>147</v>
      </c>
      <c r="C101" s="433"/>
      <c r="D101" s="433"/>
      <c r="E101" s="433"/>
      <c r="F101" s="433"/>
      <c r="G101" s="433"/>
      <c r="H101" s="433"/>
      <c r="I101" s="433"/>
    </row>
    <row r="102" spans="2:9" x14ac:dyDescent="0.3">
      <c r="B102" s="433"/>
      <c r="C102" s="433"/>
      <c r="D102" s="433"/>
      <c r="E102" s="433"/>
      <c r="F102" s="433"/>
      <c r="G102" s="433"/>
      <c r="H102" s="433"/>
      <c r="I102" s="433"/>
    </row>
    <row r="103" spans="2:9" x14ac:dyDescent="0.3">
      <c r="B103" s="433" t="s">
        <v>208</v>
      </c>
      <c r="C103" s="433"/>
      <c r="D103" s="433"/>
      <c r="E103" s="433"/>
      <c r="F103" s="433"/>
      <c r="G103" s="433"/>
      <c r="H103" s="433"/>
      <c r="I103" s="433"/>
    </row>
    <row r="104" spans="2:9" x14ac:dyDescent="0.3">
      <c r="B104" s="437" t="s">
        <v>148</v>
      </c>
      <c r="C104" s="433"/>
      <c r="D104" s="433"/>
      <c r="E104" s="433"/>
      <c r="F104" s="433"/>
      <c r="G104" s="433"/>
      <c r="H104" s="433"/>
      <c r="I104" s="433"/>
    </row>
    <row r="105" spans="2:9" x14ac:dyDescent="0.3">
      <c r="B105" s="433" t="s">
        <v>171</v>
      </c>
      <c r="C105" s="433"/>
      <c r="D105" s="433"/>
      <c r="E105" s="433"/>
      <c r="F105" s="433"/>
      <c r="G105" s="433"/>
      <c r="H105" s="433"/>
      <c r="I105" s="433"/>
    </row>
    <row r="106" spans="2:9" x14ac:dyDescent="0.3">
      <c r="B106" s="433"/>
      <c r="C106" s="433"/>
      <c r="D106" s="433"/>
      <c r="E106" s="433"/>
      <c r="F106" s="433"/>
      <c r="G106" s="433"/>
      <c r="H106" s="433"/>
      <c r="I106" s="433"/>
    </row>
    <row r="107" spans="2:9" ht="11.4" customHeight="1" x14ac:dyDescent="0.3">
      <c r="B107" s="433"/>
      <c r="C107" s="433"/>
      <c r="D107" s="433"/>
      <c r="E107" s="433"/>
      <c r="F107" s="433"/>
      <c r="G107" s="433"/>
      <c r="H107" s="433"/>
      <c r="I107" s="433"/>
    </row>
    <row r="108" spans="2:9" hidden="1" x14ac:dyDescent="0.3">
      <c r="B108" s="433"/>
      <c r="C108" s="433"/>
      <c r="D108" s="433"/>
      <c r="E108" s="433"/>
      <c r="F108" s="433"/>
      <c r="G108" s="433"/>
      <c r="H108" s="433"/>
      <c r="I108" s="433"/>
    </row>
    <row r="109" spans="2:9" x14ac:dyDescent="0.3">
      <c r="B109" s="435"/>
      <c r="C109" s="436"/>
      <c r="D109" s="436"/>
      <c r="E109" s="436"/>
      <c r="F109" s="436"/>
      <c r="G109" s="436"/>
      <c r="H109" s="436"/>
      <c r="I109" s="436"/>
    </row>
    <row r="110" spans="2:9" x14ac:dyDescent="0.3">
      <c r="B110" s="433"/>
      <c r="C110" s="433"/>
      <c r="D110" s="433"/>
      <c r="E110" s="433"/>
      <c r="F110" s="433"/>
      <c r="G110" s="433"/>
      <c r="H110" s="433"/>
      <c r="I110" s="433"/>
    </row>
    <row r="111" spans="2:9" x14ac:dyDescent="0.3">
      <c r="B111" s="433"/>
      <c r="C111" s="433"/>
      <c r="D111" s="433"/>
      <c r="E111" s="433"/>
      <c r="F111" s="433"/>
      <c r="G111" s="433"/>
      <c r="H111" s="433"/>
      <c r="I111" s="433"/>
    </row>
    <row r="112" spans="2:9" x14ac:dyDescent="0.3">
      <c r="B112" s="433"/>
      <c r="C112" s="433"/>
      <c r="D112" s="433"/>
      <c r="E112" s="433"/>
      <c r="F112" s="433"/>
      <c r="G112" s="433"/>
      <c r="H112" s="433"/>
      <c r="I112" s="433"/>
    </row>
    <row r="113" spans="2:9" x14ac:dyDescent="0.3">
      <c r="B113" s="433"/>
      <c r="C113" s="433"/>
      <c r="D113" s="433"/>
      <c r="E113" s="433"/>
      <c r="F113" s="433"/>
      <c r="G113" s="433"/>
      <c r="H113" s="433"/>
      <c r="I113" s="433"/>
    </row>
    <row r="114" spans="2:9" x14ac:dyDescent="0.3">
      <c r="B114" s="434"/>
      <c r="C114" s="434"/>
      <c r="D114" s="434"/>
      <c r="E114" s="434"/>
      <c r="F114" s="434"/>
      <c r="G114" s="434"/>
      <c r="H114" s="434"/>
      <c r="I114" s="434"/>
    </row>
    <row r="115" spans="2:9" x14ac:dyDescent="0.3">
      <c r="B115" s="433"/>
      <c r="C115" s="433"/>
      <c r="D115" s="433"/>
      <c r="E115" s="433"/>
      <c r="F115" s="433"/>
      <c r="G115" s="433"/>
      <c r="H115" s="433"/>
      <c r="I115" s="433"/>
    </row>
    <row r="116" spans="2:9" x14ac:dyDescent="0.3">
      <c r="B116" s="433"/>
      <c r="C116" s="433"/>
      <c r="D116" s="433"/>
      <c r="E116" s="433"/>
      <c r="F116" s="433"/>
      <c r="G116" s="433"/>
      <c r="H116" s="433"/>
      <c r="I116" s="433"/>
    </row>
    <row r="117" spans="2:9" x14ac:dyDescent="0.3">
      <c r="B117" s="433"/>
      <c r="C117" s="433"/>
      <c r="D117" s="433"/>
      <c r="E117" s="433"/>
      <c r="F117" s="433"/>
      <c r="G117" s="433"/>
      <c r="H117" s="433"/>
      <c r="I117" s="433"/>
    </row>
    <row r="118" spans="2:9" x14ac:dyDescent="0.3">
      <c r="B118" s="433"/>
      <c r="C118" s="433"/>
      <c r="D118" s="433"/>
      <c r="E118" s="433"/>
      <c r="F118" s="433"/>
      <c r="G118" s="433"/>
      <c r="H118" s="433"/>
      <c r="I118" s="433"/>
    </row>
    <row r="119" spans="2:9" x14ac:dyDescent="0.3">
      <c r="B119" s="433"/>
      <c r="C119" s="433"/>
      <c r="D119" s="433"/>
      <c r="E119" s="433"/>
      <c r="F119" s="433"/>
      <c r="G119" s="433"/>
      <c r="H119" s="433"/>
      <c r="I119" s="433"/>
    </row>
    <row r="120" spans="2:9" x14ac:dyDescent="0.3">
      <c r="B120" s="433"/>
      <c r="C120" s="433"/>
      <c r="D120" s="433"/>
      <c r="E120" s="433"/>
      <c r="F120" s="433"/>
      <c r="G120" s="433"/>
      <c r="H120" s="433"/>
      <c r="I120" s="433"/>
    </row>
    <row r="121" spans="2:9" x14ac:dyDescent="0.3">
      <c r="B121" s="433"/>
      <c r="C121" s="433"/>
      <c r="D121" s="433"/>
      <c r="E121" s="433"/>
      <c r="F121" s="433"/>
      <c r="G121" s="433"/>
      <c r="H121" s="433"/>
      <c r="I121" s="433"/>
    </row>
    <row r="122" spans="2:9" x14ac:dyDescent="0.3">
      <c r="B122" s="433"/>
      <c r="C122" s="433"/>
      <c r="D122" s="433"/>
      <c r="E122" s="433"/>
      <c r="F122" s="433"/>
      <c r="G122" s="433"/>
      <c r="H122" s="433"/>
      <c r="I122" s="433"/>
    </row>
    <row r="123" spans="2:9" x14ac:dyDescent="0.3">
      <c r="B123" s="433"/>
      <c r="C123" s="433"/>
      <c r="D123" s="433"/>
      <c r="E123" s="433"/>
      <c r="F123" s="433"/>
      <c r="G123" s="433"/>
      <c r="H123" s="433"/>
      <c r="I123" s="433"/>
    </row>
    <row r="124" spans="2:9" x14ac:dyDescent="0.3">
      <c r="B124" s="433"/>
      <c r="C124" s="433"/>
      <c r="D124" s="433"/>
      <c r="E124" s="433"/>
      <c r="F124" s="433"/>
      <c r="G124" s="433"/>
      <c r="H124" s="433"/>
      <c r="I124" s="433"/>
    </row>
    <row r="125" spans="2:9" x14ac:dyDescent="0.3">
      <c r="B125" s="433"/>
      <c r="C125" s="433"/>
      <c r="D125" s="433"/>
      <c r="E125" s="433"/>
      <c r="F125" s="433"/>
      <c r="G125" s="433"/>
      <c r="H125" s="433"/>
      <c r="I125" s="433"/>
    </row>
    <row r="126" spans="2:9" x14ac:dyDescent="0.3">
      <c r="B126" s="433"/>
      <c r="C126" s="433"/>
      <c r="D126" s="433"/>
      <c r="E126" s="433"/>
      <c r="F126" s="433"/>
      <c r="G126" s="433"/>
      <c r="H126" s="433"/>
      <c r="I126" s="433"/>
    </row>
    <row r="127" spans="2:9" x14ac:dyDescent="0.3">
      <c r="B127" s="433"/>
      <c r="C127" s="433"/>
      <c r="D127" s="433"/>
      <c r="E127" s="433"/>
      <c r="F127" s="433"/>
      <c r="G127" s="433"/>
      <c r="H127" s="433"/>
      <c r="I127" s="433"/>
    </row>
    <row r="128" spans="2:9" x14ac:dyDescent="0.3">
      <c r="B128" s="433"/>
      <c r="C128" s="433"/>
      <c r="D128" s="433"/>
      <c r="E128" s="433"/>
      <c r="F128" s="433"/>
      <c r="G128" s="433"/>
      <c r="H128" s="433"/>
      <c r="I128" s="433"/>
    </row>
    <row r="129" spans="2:9" x14ac:dyDescent="0.3">
      <c r="B129" s="433"/>
      <c r="C129" s="433"/>
      <c r="D129" s="433"/>
      <c r="E129" s="433"/>
      <c r="F129" s="433"/>
      <c r="G129" s="433"/>
      <c r="H129" s="433"/>
      <c r="I129" s="433"/>
    </row>
    <row r="130" spans="2:9" x14ac:dyDescent="0.3">
      <c r="B130" s="433"/>
      <c r="C130" s="433"/>
      <c r="D130" s="433"/>
      <c r="E130" s="433"/>
      <c r="F130" s="433"/>
      <c r="G130" s="433"/>
      <c r="H130" s="433"/>
      <c r="I130" s="433"/>
    </row>
    <row r="131" spans="2:9" x14ac:dyDescent="0.3">
      <c r="B131" s="433"/>
      <c r="C131" s="433"/>
      <c r="D131" s="433"/>
      <c r="E131" s="433"/>
      <c r="F131" s="433"/>
      <c r="G131" s="433"/>
      <c r="H131" s="433"/>
      <c r="I131" s="433"/>
    </row>
    <row r="132" spans="2:9" x14ac:dyDescent="0.3">
      <c r="B132" s="433"/>
      <c r="C132" s="433"/>
      <c r="D132" s="433"/>
      <c r="E132" s="433"/>
      <c r="F132" s="433"/>
      <c r="G132" s="433"/>
      <c r="H132" s="433"/>
      <c r="I132" s="433"/>
    </row>
    <row r="133" spans="2:9" x14ac:dyDescent="0.3">
      <c r="B133" s="433"/>
      <c r="C133" s="433"/>
      <c r="D133" s="433"/>
      <c r="E133" s="433"/>
      <c r="F133" s="433"/>
      <c r="G133" s="433"/>
      <c r="H133" s="433"/>
      <c r="I133" s="433"/>
    </row>
    <row r="134" spans="2:9" x14ac:dyDescent="0.3">
      <c r="B134" s="433"/>
      <c r="C134" s="433"/>
      <c r="D134" s="433"/>
      <c r="E134" s="433"/>
      <c r="F134" s="433"/>
      <c r="G134" s="433"/>
      <c r="H134" s="433"/>
      <c r="I134" s="433"/>
    </row>
    <row r="135" spans="2:9" x14ac:dyDescent="0.3">
      <c r="B135" s="433"/>
      <c r="C135" s="433"/>
      <c r="D135" s="433"/>
      <c r="E135" s="433"/>
      <c r="F135" s="433"/>
      <c r="G135" s="433"/>
      <c r="H135" s="433"/>
      <c r="I135" s="433"/>
    </row>
    <row r="136" spans="2:9" x14ac:dyDescent="0.3">
      <c r="B136" s="433"/>
      <c r="C136" s="433"/>
      <c r="D136" s="433"/>
      <c r="E136" s="433"/>
      <c r="F136" s="433"/>
      <c r="G136" s="433"/>
      <c r="H136" s="433"/>
      <c r="I136" s="433"/>
    </row>
    <row r="137" spans="2:9" x14ac:dyDescent="0.3">
      <c r="B137" s="433"/>
      <c r="C137" s="433"/>
      <c r="D137" s="433"/>
      <c r="E137" s="433"/>
      <c r="F137" s="433"/>
      <c r="G137" s="433"/>
      <c r="H137" s="433"/>
      <c r="I137" s="433"/>
    </row>
    <row r="138" spans="2:9" x14ac:dyDescent="0.3">
      <c r="B138" s="181"/>
    </row>
    <row r="139" spans="2:9" x14ac:dyDescent="0.3">
      <c r="B139" s="182"/>
    </row>
    <row r="140" spans="2:9" x14ac:dyDescent="0.3">
      <c r="B140" s="182"/>
    </row>
    <row r="141" spans="2:9" x14ac:dyDescent="0.3">
      <c r="B141" s="182"/>
    </row>
    <row r="142" spans="2:9" x14ac:dyDescent="0.3">
      <c r="B142" s="182"/>
    </row>
  </sheetData>
  <mergeCells count="103">
    <mergeCell ref="B39:I39"/>
    <mergeCell ref="B40:I40"/>
    <mergeCell ref="B41:I41"/>
    <mergeCell ref="B43:I43"/>
    <mergeCell ref="B44:I44"/>
    <mergeCell ref="B2:F2"/>
    <mergeCell ref="B35:I35"/>
    <mergeCell ref="B36:I36"/>
    <mergeCell ref="B37:I37"/>
    <mergeCell ref="B38:I38"/>
    <mergeCell ref="B50:I50"/>
    <mergeCell ref="B51:I51"/>
    <mergeCell ref="B52:I52"/>
    <mergeCell ref="B53:I53"/>
    <mergeCell ref="B54:I54"/>
    <mergeCell ref="B45:I45"/>
    <mergeCell ref="B46:I46"/>
    <mergeCell ref="B47:I47"/>
    <mergeCell ref="B48:I48"/>
    <mergeCell ref="B49:I49"/>
    <mergeCell ref="B60:I60"/>
    <mergeCell ref="B61:I61"/>
    <mergeCell ref="B62:I62"/>
    <mergeCell ref="B63:I63"/>
    <mergeCell ref="B64:I64"/>
    <mergeCell ref="B55:I55"/>
    <mergeCell ref="B56:I56"/>
    <mergeCell ref="B57:I57"/>
    <mergeCell ref="B58:I58"/>
    <mergeCell ref="B59:I59"/>
    <mergeCell ref="B70:I70"/>
    <mergeCell ref="B71:I71"/>
    <mergeCell ref="B72:I72"/>
    <mergeCell ref="B73:I73"/>
    <mergeCell ref="B74:I74"/>
    <mergeCell ref="B65:I65"/>
    <mergeCell ref="B66:I66"/>
    <mergeCell ref="B67:I67"/>
    <mergeCell ref="B68:I68"/>
    <mergeCell ref="B69:I69"/>
    <mergeCell ref="B80:I80"/>
    <mergeCell ref="B81:I81"/>
    <mergeCell ref="B82:I82"/>
    <mergeCell ref="B83:I83"/>
    <mergeCell ref="B84:I84"/>
    <mergeCell ref="B75:I75"/>
    <mergeCell ref="B76:I76"/>
    <mergeCell ref="B77:I77"/>
    <mergeCell ref="B78:I78"/>
    <mergeCell ref="B79:I79"/>
    <mergeCell ref="B90:I90"/>
    <mergeCell ref="B91:I91"/>
    <mergeCell ref="B92:I92"/>
    <mergeCell ref="B93:I93"/>
    <mergeCell ref="B94:I94"/>
    <mergeCell ref="B85:I85"/>
    <mergeCell ref="B86:I86"/>
    <mergeCell ref="B87:I87"/>
    <mergeCell ref="B88:I88"/>
    <mergeCell ref="B89:I89"/>
    <mergeCell ref="B100:I100"/>
    <mergeCell ref="B101:I101"/>
    <mergeCell ref="B102:I102"/>
    <mergeCell ref="B103:I103"/>
    <mergeCell ref="B104:I104"/>
    <mergeCell ref="B95:I95"/>
    <mergeCell ref="B96:I96"/>
    <mergeCell ref="B97:I97"/>
    <mergeCell ref="B98:I98"/>
    <mergeCell ref="B99:I99"/>
    <mergeCell ref="B110:I110"/>
    <mergeCell ref="B111:I111"/>
    <mergeCell ref="B112:I112"/>
    <mergeCell ref="B113:I113"/>
    <mergeCell ref="B114:I114"/>
    <mergeCell ref="B105:I105"/>
    <mergeCell ref="B106:I106"/>
    <mergeCell ref="B107:I107"/>
    <mergeCell ref="B108:I108"/>
    <mergeCell ref="B109:I109"/>
    <mergeCell ref="B120:I120"/>
    <mergeCell ref="B121:I121"/>
    <mergeCell ref="B122:I122"/>
    <mergeCell ref="B123:I123"/>
    <mergeCell ref="B124:I124"/>
    <mergeCell ref="B115:I115"/>
    <mergeCell ref="B116:I116"/>
    <mergeCell ref="B117:I117"/>
    <mergeCell ref="B118:I118"/>
    <mergeCell ref="B119:I119"/>
    <mergeCell ref="B135:I135"/>
    <mergeCell ref="B136:I136"/>
    <mergeCell ref="B137:I137"/>
    <mergeCell ref="B130:I130"/>
    <mergeCell ref="B131:I131"/>
    <mergeCell ref="B132:I132"/>
    <mergeCell ref="B133:I133"/>
    <mergeCell ref="B134:I134"/>
    <mergeCell ref="B125:I125"/>
    <mergeCell ref="B126:I126"/>
    <mergeCell ref="B127:I127"/>
    <mergeCell ref="B128:I128"/>
    <mergeCell ref="B129:I129"/>
  </mergeCells>
  <pageMargins left="0.7" right="0.7" top="0.75" bottom="0.75" header="0.3" footer="0.3"/>
  <pageSetup paperSize="9" orientation="landscape" r:id="rId1"/>
  <headerFooter>
    <oddFooter>&amp;L_x000D_&amp;1#&amp;"Aptos"&amp;10&amp;K000000 ERCROS-Documento de uso interno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Resultados</vt:lpstr>
      <vt:lpstr>Resultados divisiones</vt:lpstr>
      <vt:lpstr>Mercados</vt:lpstr>
      <vt:lpstr>Efecto dólar</vt:lpstr>
      <vt:lpstr>Compras</vt:lpstr>
      <vt:lpstr>Costes</vt:lpstr>
      <vt:lpstr>Plantilla</vt:lpstr>
      <vt:lpstr>Balance</vt:lpstr>
      <vt:lpstr>Ratios </vt:lpstr>
      <vt:lpstr>Balance!Área_de_impresión</vt:lpstr>
      <vt:lpstr>Compras!Área_de_impresión</vt:lpstr>
      <vt:lpstr>Costes!Área_de_impresión</vt:lpstr>
      <vt:lpstr>'Efecto dólar'!Área_de_impresión</vt:lpstr>
      <vt:lpstr>Mercados!Área_de_impresión</vt:lpstr>
      <vt:lpstr>'Ratios '!Área_de_impresión</vt:lpstr>
      <vt:lpstr>Resultados!Área_de_impresión</vt:lpstr>
    </vt:vector>
  </TitlesOfParts>
  <Company>Ercros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Ercros</dc:creator>
  <cp:lastModifiedBy>Rovira Pujals, Josep</cp:lastModifiedBy>
  <cp:lastPrinted>2024-02-22T13:21:37Z</cp:lastPrinted>
  <dcterms:created xsi:type="dcterms:W3CDTF">2017-01-11T10:45:12Z</dcterms:created>
  <dcterms:modified xsi:type="dcterms:W3CDTF">2026-03-02T14:47:38Z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db914b-f645-4e5d-b6e4-5eb2ce262ca2_Enabled">
    <vt:lpwstr>true</vt:lpwstr>
  </property>
  <property fmtid="{D5CDD505-2E9C-101B-9397-08002B2CF9AE}" pid="3" name="MSIP_Label_42db914b-f645-4e5d-b6e4-5eb2ce262ca2_SetDate">
    <vt:lpwstr>2026-03-02T14:45:39Z</vt:lpwstr>
  </property>
  <property fmtid="{D5CDD505-2E9C-101B-9397-08002B2CF9AE}" pid="4" name="MSIP_Label_42db914b-f645-4e5d-b6e4-5eb2ce262ca2_Method">
    <vt:lpwstr>Standard</vt:lpwstr>
  </property>
  <property fmtid="{D5CDD505-2E9C-101B-9397-08002B2CF9AE}" pid="5" name="MSIP_Label_42db914b-f645-4e5d-b6e4-5eb2ce262ca2_Name">
    <vt:lpwstr>Documento de uso interno</vt:lpwstr>
  </property>
  <property fmtid="{D5CDD505-2E9C-101B-9397-08002B2CF9AE}" pid="6" name="MSIP_Label_42db914b-f645-4e5d-b6e4-5eb2ce262ca2_SiteId">
    <vt:lpwstr>1c713d36-fc59-4891-a05a-a1a421ff12b7</vt:lpwstr>
  </property>
  <property fmtid="{D5CDD505-2E9C-101B-9397-08002B2CF9AE}" pid="7" name="MSIP_Label_42db914b-f645-4e5d-b6e4-5eb2ce262ca2_ActionId">
    <vt:lpwstr>6ae716f2-f996-4a39-8e06-8bdc13614a49</vt:lpwstr>
  </property>
  <property fmtid="{D5CDD505-2E9C-101B-9397-08002B2CF9AE}" pid="8" name="MSIP_Label_42db914b-f645-4e5d-b6e4-5eb2ce262ca2_ContentBits">
    <vt:lpwstr>2</vt:lpwstr>
  </property>
  <property fmtid="{D5CDD505-2E9C-101B-9397-08002B2CF9AE}" pid="9" name="MSIP_Label_42db914b-f645-4e5d-b6e4-5eb2ce262ca2_Tag">
    <vt:lpwstr>10, 3, 0, 1</vt:lpwstr>
  </property>
</Properties>
</file>